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OgrSayi" sheetId="4" r:id="rId1"/>
  </sheets>
  <definedNames>
    <definedName name="_xlnm.Print_Area" localSheetId="0">OgrSayi!$A$1:$N$144</definedName>
    <definedName name="_xlnm.Print_Titles" localSheetId="0">OgrSayi!$1:$3</definedName>
  </definedNames>
  <calcPr calcId="152511"/>
</workbook>
</file>

<file path=xl/calcChain.xml><?xml version="1.0" encoding="utf-8"?>
<calcChain xmlns="http://schemas.openxmlformats.org/spreadsheetml/2006/main">
  <c r="I51" i="4" l="1"/>
  <c r="H51" i="4"/>
  <c r="F51" i="4"/>
  <c r="E51" i="4"/>
  <c r="C51" i="4"/>
  <c r="B51" i="4"/>
  <c r="L73" i="4" l="1"/>
  <c r="K73" i="4"/>
  <c r="M73" i="4" s="1"/>
  <c r="J73" i="4"/>
  <c r="G73" i="4"/>
  <c r="D73" i="4"/>
  <c r="M99" i="4" l="1"/>
  <c r="L99" i="4"/>
  <c r="L77" i="4"/>
  <c r="K77" i="4"/>
  <c r="L76" i="4"/>
  <c r="K76" i="4"/>
  <c r="L75" i="4"/>
  <c r="K75" i="4"/>
  <c r="L74" i="4"/>
  <c r="K74" i="4"/>
  <c r="J77" i="4"/>
  <c r="J76" i="4"/>
  <c r="J75" i="4"/>
  <c r="J74" i="4"/>
  <c r="G76" i="4"/>
  <c r="G75" i="4"/>
  <c r="D76" i="4"/>
  <c r="D75" i="4"/>
  <c r="I78" i="4"/>
  <c r="I80" i="4" s="1"/>
  <c r="H78" i="4"/>
  <c r="H80" i="4" s="1"/>
  <c r="F78" i="4"/>
  <c r="F80" i="4" s="1"/>
  <c r="E78" i="4"/>
  <c r="E80" i="4" s="1"/>
  <c r="C78" i="4"/>
  <c r="C80" i="4" s="1"/>
  <c r="B78" i="4"/>
  <c r="B80" i="4" s="1"/>
  <c r="G77" i="4"/>
  <c r="D77" i="4"/>
  <c r="G74" i="4"/>
  <c r="D74" i="4"/>
  <c r="L72" i="4"/>
  <c r="K72" i="4"/>
  <c r="J72" i="4"/>
  <c r="G72" i="4"/>
  <c r="D72" i="4"/>
  <c r="M74" i="4" l="1"/>
  <c r="M76" i="4"/>
  <c r="M77" i="4"/>
  <c r="J78" i="4"/>
  <c r="J80" i="4" s="1"/>
  <c r="M75" i="4"/>
  <c r="M72" i="4"/>
  <c r="L78" i="4"/>
  <c r="L80" i="4" s="1"/>
  <c r="G78" i="4"/>
  <c r="G80" i="4" s="1"/>
  <c r="D78" i="4"/>
  <c r="D80" i="4" s="1"/>
  <c r="K78" i="4"/>
  <c r="K80" i="4" s="1"/>
  <c r="M78" i="4" l="1"/>
  <c r="N98" i="4"/>
  <c r="N97" i="4"/>
  <c r="N99" i="4" l="1"/>
  <c r="M80" i="4"/>
  <c r="K141" i="4"/>
  <c r="H141" i="4"/>
  <c r="E141" i="4"/>
  <c r="B141" i="4"/>
  <c r="N140" i="4"/>
  <c r="J24" i="4"/>
  <c r="L24" i="4"/>
  <c r="K24" i="4"/>
  <c r="G24" i="4"/>
  <c r="D24" i="4"/>
  <c r="M24" i="4" l="1"/>
  <c r="K63" i="4"/>
  <c r="L55" i="4"/>
  <c r="K55" i="4"/>
  <c r="J55" i="4"/>
  <c r="G55" i="4"/>
  <c r="D55" i="4"/>
  <c r="L62" i="4"/>
  <c r="K62" i="4"/>
  <c r="J62" i="4"/>
  <c r="G62" i="4"/>
  <c r="D62" i="4"/>
  <c r="L59" i="4"/>
  <c r="K59" i="4"/>
  <c r="J59" i="4"/>
  <c r="G59" i="4"/>
  <c r="D59" i="4"/>
  <c r="M55" i="4" l="1"/>
  <c r="M62" i="4"/>
  <c r="M59" i="4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L50" i="4" l="1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6" i="4"/>
  <c r="K36" i="4"/>
  <c r="L37" i="4"/>
  <c r="K37" i="4"/>
  <c r="L63" i="4"/>
  <c r="L61" i="4"/>
  <c r="K61" i="4"/>
  <c r="L60" i="4"/>
  <c r="K60" i="4"/>
  <c r="L58" i="4"/>
  <c r="K58" i="4"/>
  <c r="L57" i="4"/>
  <c r="K57" i="4"/>
  <c r="L56" i="4"/>
  <c r="K56" i="4"/>
  <c r="L54" i="4"/>
  <c r="K54" i="4"/>
  <c r="L53" i="4"/>
  <c r="K53" i="4"/>
  <c r="I64" i="4"/>
  <c r="H64" i="4"/>
  <c r="F64" i="4"/>
  <c r="E64" i="4"/>
  <c r="C64" i="4"/>
  <c r="B64" i="4"/>
  <c r="K51" i="4" l="1"/>
  <c r="C102" i="4" s="1"/>
  <c r="C96" i="4"/>
  <c r="L51" i="4"/>
  <c r="D96" i="4"/>
  <c r="C98" i="4"/>
  <c r="D98" i="4"/>
  <c r="C89" i="4"/>
  <c r="D89" i="4"/>
  <c r="K64" i="4"/>
  <c r="L64" i="4"/>
  <c r="D102" i="4"/>
  <c r="K26" i="4"/>
  <c r="L34" i="4"/>
  <c r="K34" i="4"/>
  <c r="I34" i="4"/>
  <c r="H34" i="4"/>
  <c r="F34" i="4"/>
  <c r="E34" i="4"/>
  <c r="C34" i="4"/>
  <c r="B34" i="4"/>
  <c r="L26" i="4"/>
  <c r="D100" i="4" s="1"/>
  <c r="I26" i="4"/>
  <c r="H26" i="4"/>
  <c r="F26" i="4"/>
  <c r="E26" i="4"/>
  <c r="C26" i="4"/>
  <c r="B26" i="4"/>
  <c r="E98" i="4" l="1"/>
  <c r="E96" i="4"/>
  <c r="C100" i="4"/>
  <c r="D87" i="4"/>
  <c r="C87" i="4"/>
  <c r="G110" i="4"/>
  <c r="G109" i="4"/>
  <c r="G108" i="4"/>
  <c r="G107" i="4"/>
  <c r="C110" i="4"/>
  <c r="C109" i="4"/>
  <c r="C108" i="4"/>
  <c r="C107" i="4"/>
  <c r="E100" i="4" l="1"/>
  <c r="D91" i="4"/>
  <c r="C91" i="4"/>
  <c r="E87" i="4"/>
  <c r="N141" i="4"/>
  <c r="L108" i="4"/>
  <c r="J108" i="4" s="1"/>
  <c r="L110" i="4"/>
  <c r="J110" i="4" s="1"/>
  <c r="L107" i="4"/>
  <c r="E107" i="4" s="1"/>
  <c r="L109" i="4"/>
  <c r="J109" i="4" s="1"/>
  <c r="C111" i="4"/>
  <c r="G111" i="4"/>
  <c r="M63" i="4"/>
  <c r="M61" i="4"/>
  <c r="M60" i="4"/>
  <c r="M58" i="4"/>
  <c r="M57" i="4"/>
  <c r="M56" i="4"/>
  <c r="M54" i="4"/>
  <c r="M53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6" i="4"/>
  <c r="M37" i="4"/>
  <c r="M33" i="4"/>
  <c r="M32" i="4"/>
  <c r="M31" i="4"/>
  <c r="M30" i="4"/>
  <c r="M29" i="4"/>
  <c r="M28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J63" i="4"/>
  <c r="J61" i="4"/>
  <c r="J60" i="4"/>
  <c r="J58" i="4"/>
  <c r="J57" i="4"/>
  <c r="J56" i="4"/>
  <c r="J54" i="4"/>
  <c r="J53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6" i="4"/>
  <c r="J37" i="4"/>
  <c r="J33" i="4"/>
  <c r="J32" i="4"/>
  <c r="J31" i="4"/>
  <c r="J30" i="4"/>
  <c r="J29" i="4"/>
  <c r="J28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G63" i="4"/>
  <c r="G61" i="4"/>
  <c r="G60" i="4"/>
  <c r="G58" i="4"/>
  <c r="G57" i="4"/>
  <c r="G56" i="4"/>
  <c r="G54" i="4"/>
  <c r="G53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6" i="4"/>
  <c r="G37" i="4"/>
  <c r="G33" i="4"/>
  <c r="G32" i="4"/>
  <c r="G31" i="4"/>
  <c r="G30" i="4"/>
  <c r="G29" i="4"/>
  <c r="G28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D63" i="4"/>
  <c r="D61" i="4"/>
  <c r="D60" i="4"/>
  <c r="D58" i="4"/>
  <c r="D57" i="4"/>
  <c r="D56" i="4"/>
  <c r="D54" i="4"/>
  <c r="D5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6" i="4"/>
  <c r="D37" i="4"/>
  <c r="D33" i="4"/>
  <c r="D32" i="4"/>
  <c r="D31" i="4"/>
  <c r="D30" i="4"/>
  <c r="D29" i="4"/>
  <c r="D28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B66" i="4"/>
  <c r="B68" i="4" s="1"/>
  <c r="C66" i="4"/>
  <c r="C68" i="4" s="1"/>
  <c r="E66" i="4"/>
  <c r="E68" i="4" s="1"/>
  <c r="F66" i="4"/>
  <c r="F68" i="4" s="1"/>
  <c r="H66" i="4"/>
  <c r="H68" i="4" s="1"/>
  <c r="I66" i="4"/>
  <c r="I68" i="4" s="1"/>
  <c r="D51" i="4" l="1"/>
  <c r="J51" i="4"/>
  <c r="G51" i="4"/>
  <c r="M51" i="4"/>
  <c r="E108" i="4"/>
  <c r="J26" i="4"/>
  <c r="J34" i="4"/>
  <c r="J64" i="4"/>
  <c r="E110" i="4"/>
  <c r="E109" i="4"/>
  <c r="G34" i="4"/>
  <c r="G64" i="4"/>
  <c r="D34" i="4"/>
  <c r="M34" i="4"/>
  <c r="J88" i="4" s="1"/>
  <c r="G26" i="4"/>
  <c r="M102" i="4"/>
  <c r="D64" i="4"/>
  <c r="M64" i="4"/>
  <c r="M103" i="4"/>
  <c r="M26" i="4"/>
  <c r="D26" i="4"/>
  <c r="K66" i="4"/>
  <c r="K68" i="4" s="1"/>
  <c r="L66" i="4"/>
  <c r="L68" i="4" s="1"/>
  <c r="L111" i="4"/>
  <c r="J111" i="4" s="1"/>
  <c r="J107" i="4"/>
  <c r="G66" i="4" l="1"/>
  <c r="G68" i="4" s="1"/>
  <c r="J66" i="4"/>
  <c r="J68" i="4" s="1"/>
  <c r="D66" i="4"/>
  <c r="D68" i="4" s="1"/>
  <c r="M66" i="4"/>
  <c r="M68" i="4" s="1"/>
  <c r="J90" i="4"/>
  <c r="E102" i="4"/>
  <c r="J89" i="4"/>
  <c r="M101" i="4"/>
  <c r="J87" i="4"/>
  <c r="E111" i="4"/>
  <c r="I4" i="4" l="1"/>
  <c r="N36" i="4" s="1"/>
  <c r="C99" i="4"/>
  <c r="D99" i="4"/>
  <c r="E99" i="4"/>
  <c r="E103" i="4"/>
  <c r="D103" i="4"/>
  <c r="D101" i="4"/>
  <c r="C97" i="4"/>
  <c r="C90" i="4"/>
  <c r="C103" i="4"/>
  <c r="D97" i="4"/>
  <c r="D90" i="4"/>
  <c r="E97" i="4"/>
  <c r="D88" i="4"/>
  <c r="C101" i="4"/>
  <c r="C88" i="4"/>
  <c r="C92" i="4"/>
  <c r="D92" i="4"/>
  <c r="E88" i="4"/>
  <c r="M88" i="4"/>
  <c r="E101" i="4"/>
  <c r="M89" i="4"/>
  <c r="M90" i="4"/>
  <c r="J91" i="4"/>
  <c r="M87" i="4"/>
  <c r="E89" i="4"/>
  <c r="N73" i="4" l="1"/>
  <c r="N42" i="4"/>
  <c r="N74" i="4"/>
  <c r="N76" i="4"/>
  <c r="N75" i="4"/>
  <c r="N77" i="4"/>
  <c r="N72" i="4"/>
  <c r="N78" i="4"/>
  <c r="N68" i="4"/>
  <c r="N24" i="4"/>
  <c r="N80" i="4"/>
  <c r="E90" i="4"/>
  <c r="E92" i="4" s="1"/>
  <c r="E91" i="4"/>
  <c r="N50" i="4"/>
  <c r="N55" i="4"/>
  <c r="N60" i="4"/>
  <c r="N39" i="4"/>
  <c r="N62" i="4"/>
  <c r="N58" i="4"/>
  <c r="N22" i="4"/>
  <c r="N51" i="4"/>
  <c r="N40" i="4"/>
  <c r="N41" i="4"/>
  <c r="N23" i="4"/>
  <c r="N29" i="4"/>
  <c r="N34" i="4"/>
  <c r="N30" i="4"/>
  <c r="N57" i="4"/>
  <c r="N33" i="4"/>
  <c r="N17" i="4"/>
  <c r="N13" i="4"/>
  <c r="N59" i="4"/>
  <c r="N48" i="4"/>
  <c r="N26" i="4"/>
  <c r="N49" i="4"/>
  <c r="N32" i="4"/>
  <c r="N14" i="4"/>
  <c r="N61" i="4"/>
  <c r="N63" i="4"/>
  <c r="N43" i="4"/>
  <c r="N53" i="4"/>
  <c r="N54" i="4"/>
  <c r="N18" i="4"/>
  <c r="N19" i="4"/>
  <c r="N21" i="4"/>
  <c r="N64" i="4"/>
  <c r="N37" i="4"/>
  <c r="N46" i="4"/>
  <c r="N47" i="4"/>
  <c r="N20" i="4"/>
  <c r="N28" i="4"/>
  <c r="N31" i="4"/>
  <c r="N38" i="4"/>
  <c r="M91" i="4"/>
  <c r="N12" i="4"/>
  <c r="N15" i="4"/>
  <c r="N56" i="4"/>
  <c r="N25" i="4"/>
  <c r="N45" i="4"/>
  <c r="N16" i="4"/>
  <c r="N66" i="4"/>
  <c r="N44" i="4"/>
</calcChain>
</file>

<file path=xl/sharedStrings.xml><?xml version="1.0" encoding="utf-8"?>
<sst xmlns="http://schemas.openxmlformats.org/spreadsheetml/2006/main" count="185" uniqueCount="147">
  <si>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</si>
  <si>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</si>
  <si>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</si>
  <si>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</si>
  <si>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</si>
  <si>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</si>
  <si>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</si>
  <si>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</si>
  <si>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</si>
  <si>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</si>
  <si>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</si>
  <si>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</si>
  <si>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</si>
  <si>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</si>
  <si>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</si>
  <si>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</si>
  <si>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</si>
  <si>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</si>
  <si>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</si>
  <si>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</si>
  <si>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</si>
  <si>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</si>
  <si>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</si>
  <si>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</si>
  <si>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</si>
  <si>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</si>
  <si>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</si>
  <si>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</si>
  <si>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</si>
  <si>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</si>
  <si>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</si>
  <si>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</si>
  <si>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</si>
  <si>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</si>
  <si>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</si>
  <si>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</si>
  <si>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</si>
  <si>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</si>
  <si>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</si>
  <si>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</si>
  <si>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</si>
  <si>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</si>
  <si>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</si>
  <si>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</si>
  <si>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</si>
  <si>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</si>
  <si>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</si>
  <si>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</si>
  <si>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</si>
  <si>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</si>
  <si>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</si>
  <si>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</si>
  <si>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</si>
  <si>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</si>
  <si>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</si>
  <si>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Afyon merkez öğrenci sayısı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</si>
  <si>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</si>
  <si>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</si>
  <si>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</si>
  <si>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</si>
  <si>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</si>
  <si>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</si>
  <si>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</si>
  <si>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</si>
  <si>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</si>
  <si>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</si>
  <si>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</si>
  <si>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</si>
  <si>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</si>
  <si>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</si>
  <si>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</si>
  <si>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</si>
  <si>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</si>
  <si>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</si>
  <si>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</si>
  <si>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</si>
  <si>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</si>
  <si>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</si>
  <si>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</si>
  <si>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</si>
  <si>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</si>
  <si>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</si>
  <si>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</si>
  <si>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</si>
  <si>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</si>
  <si>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</si>
  <si>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</si>
  <si>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</si>
  <si>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</si>
  <si>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</si>
  <si>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</si>
  <si>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</si>
  <si>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</si>
  <si>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</si>
  <si>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</si>
  <si>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</si>
  <si>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</si>
  <si>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</si>
  <si>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</si>
  <si>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</si>
  <si>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</si>
  <si>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</si>
  <si>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</si>
  <si>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</si>
  <si>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</si>
  <si>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</si>
  <si>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</si>
  <si>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</si>
  <si>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</si>
  <si>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</si>
  <si>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</si>
  <si>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</si>
  <si>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</si>
  <si>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</si>
  <si>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t>TURİZM İŞLET.VE OTELCİLİK YO.</t>
  </si>
  <si>
    <t>TURİZM FAKÜLTESİ</t>
  </si>
  <si>
    <t>2012-2013</t>
  </si>
  <si>
    <t>Üniversitemiz 14 fakülte, 5 YO, 1 devlet konservatuvarı, 15 MYO ve 5 enstittü toplam öğrenci sayısı :</t>
  </si>
  <si>
    <t>ÖĞRENCİ SAYILARI</t>
  </si>
  <si>
    <t xml:space="preserve">Öğrenci Sayıları </t>
  </si>
  <si>
    <t>Yüksek Lisans Öğrenci Sayısı</t>
  </si>
  <si>
    <t>Yükseklisans öğrenci yüzdesi (%)</t>
  </si>
  <si>
    <t>Doktora Öğrenci Sayısı</t>
  </si>
  <si>
    <t>Doktora ÖğrencYüzdesi (%)</t>
  </si>
  <si>
    <t>Ön Lisans Yabancı Uyruklu Öğrenci Sayısı</t>
  </si>
  <si>
    <t>Lisans Yabancı Uyruklu Öğrenci Sayısı</t>
  </si>
  <si>
    <t>DİĞER</t>
  </si>
  <si>
    <t>ÖN LİSANS</t>
  </si>
  <si>
    <t>LİSANS</t>
  </si>
  <si>
    <t>LİSANÜSTÜ</t>
  </si>
  <si>
    <t>Top. Öğr.Say. İçindeki Oranı %</t>
  </si>
  <si>
    <t>ÖĞRENCİLER</t>
  </si>
  <si>
    <t>1.Öğr.</t>
  </si>
  <si>
    <t>2.Öğr</t>
  </si>
  <si>
    <t>Pedagojik Formasyon</t>
  </si>
  <si>
    <t>Erasmus</t>
  </si>
  <si>
    <t>Farabi</t>
  </si>
  <si>
    <t>Mevlana</t>
  </si>
  <si>
    <t>Özel Öğrenci, Enstitü Özel Öğrenci</t>
  </si>
  <si>
    <t>Diğer Öğrenciler Toplamı</t>
  </si>
  <si>
    <t>ÜNİVERSİTE TOPLAMI</t>
  </si>
  <si>
    <t>DİĞER ÖĞRENCİLER TOPLAMI</t>
  </si>
  <si>
    <t>YABANCI UYRUKLU Öğrenci Sayıları</t>
  </si>
  <si>
    <t>Mühendislik Tamamlama</t>
  </si>
  <si>
    <r>
      <t xml:space="preserve">2013-2014 Eğitim-Öğretim Yılı OCAK Ayı Mevcut Öğrenci Sayısı </t>
    </r>
    <r>
      <rPr>
        <b/>
        <sz val="11"/>
        <color indexed="23"/>
        <rFont val="Arial Tur"/>
        <charset val="162"/>
      </rPr>
      <t>(06.12.2013-31.01.2014)</t>
    </r>
  </si>
  <si>
    <t>İSTATİSTİKİ BİLGİLER (*)</t>
  </si>
  <si>
    <r>
      <t xml:space="preserve">(*) İstatistiki Bilgilere </t>
    </r>
    <r>
      <rPr>
        <b/>
        <sz val="8"/>
        <color indexed="8"/>
        <rFont val="Arial Tur"/>
        <charset val="162"/>
      </rPr>
      <t xml:space="preserve">"Diğer Öğrenciler Toplamı" </t>
    </r>
    <r>
      <rPr>
        <sz val="8"/>
        <color indexed="8"/>
        <rFont val="Arial Tur"/>
        <charset val="162"/>
      </rPr>
      <t>dahil edilmemiştir.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</si>
</sst>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10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9"/>
      <color indexed="8"/>
      <name val="Arial Tur"/>
      <charset val="162"/>
    </font>
    <font>
      <b/>
      <sz val="12"/>
      <name val="Arial Tur"/>
      <charset val="162"/>
    </font>
    <font>
      <b/>
      <sz val="8"/>
      <color indexed="8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19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0" fontId="16" fillId="2" borderId="8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0" fontId="20" fillId="2" borderId="55" xfId="1" applyFont="1" applyFill="1" applyBorder="1" applyAlignment="1">
      <alignment horizontal="center"/>
    </xf>
    <xf numFmtId="0" fontId="20" fillId="2" borderId="30" xfId="1" applyFont="1" applyFill="1" applyBorder="1" applyAlignment="1"/>
    <xf numFmtId="0" fontId="20" fillId="2" borderId="53" xfId="1" applyFont="1" applyFill="1" applyBorder="1" applyAlignment="1"/>
    <xf numFmtId="0" fontId="20" fillId="2" borderId="13" xfId="1" applyFont="1" applyFill="1" applyBorder="1" applyAlignment="1"/>
    <xf numFmtId="0" fontId="20" fillId="2" borderId="12" xfId="1" applyFont="1" applyFill="1" applyBorder="1" applyAlignment="1"/>
    <xf numFmtId="0" fontId="5" fillId="2" borderId="15" xfId="2" applyFont="1" applyFill="1" applyBorder="1"/>
    <xf numFmtId="0" fontId="8" fillId="2" borderId="0" xfId="1" applyFont="1" applyFill="1" applyAlignment="1"/>
    <xf numFmtId="0" fontId="22" fillId="2" borderId="31" xfId="1" applyFont="1" applyFill="1" applyBorder="1" applyAlignment="1">
      <alignment horizontal="right" indent="1"/>
    </xf>
    <xf numFmtId="0" fontId="22" fillId="2" borderId="63" xfId="1" applyFont="1" applyFill="1" applyBorder="1" applyAlignment="1">
      <alignment horizontal="right" indent="1"/>
    </xf>
    <xf numFmtId="0" fontId="22" fillId="2" borderId="20" xfId="1" applyFont="1" applyFill="1" applyBorder="1" applyAlignment="1">
      <alignment horizontal="right" indent="1"/>
    </xf>
    <xf numFmtId="0" fontId="7" fillId="2" borderId="0" xfId="1" applyFont="1" applyFill="1" applyBorder="1" applyAlignment="1">
      <alignment horizontal="center" vertical="center"/>
    </xf>
    <xf numFmtId="0" fontId="12" fillId="2" borderId="57" xfId="1" applyFont="1" applyFill="1" applyBorder="1" applyAlignment="1">
      <alignment horizontal="left"/>
    </xf>
    <xf numFmtId="0" fontId="12" fillId="2" borderId="58" xfId="1" applyFont="1" applyFill="1" applyBorder="1" applyAlignment="1">
      <alignment horizontal="left"/>
    </xf>
    <xf numFmtId="3" fontId="4" fillId="2" borderId="0" xfId="2" applyNumberFormat="1" applyFont="1" applyFill="1" applyBorder="1"/>
    <xf numFmtId="3" fontId="4" fillId="2" borderId="0" xfId="2" applyNumberFormat="1" applyFont="1" applyFill="1"/>
    <xf numFmtId="3" fontId="5" fillId="2" borderId="0" xfId="2" applyNumberFormat="1" applyFont="1" applyFill="1"/>
    <xf numFmtId="3" fontId="20" fillId="2" borderId="67" xfId="1" applyNumberFormat="1" applyFont="1" applyFill="1" applyBorder="1" applyAlignment="1"/>
    <xf numFmtId="3" fontId="16" fillId="2" borderId="65" xfId="1" applyNumberFormat="1" applyFont="1" applyFill="1" applyBorder="1" applyAlignment="1"/>
    <xf numFmtId="3" fontId="16" fillId="2" borderId="66" xfId="1" applyNumberFormat="1" applyFont="1" applyFill="1" applyBorder="1" applyAlignment="1"/>
    <xf numFmtId="0" fontId="10" fillId="3" borderId="42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center" vertical="center"/>
    </xf>
    <xf numFmtId="0" fontId="10" fillId="3" borderId="43" xfId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/>
    </xf>
    <xf numFmtId="0" fontId="19" fillId="3" borderId="42" xfId="1" applyFont="1" applyFill="1" applyBorder="1" applyAlignment="1"/>
    <xf numFmtId="0" fontId="3" fillId="3" borderId="49" xfId="1" applyFont="1" applyFill="1" applyBorder="1" applyAlignment="1"/>
    <xf numFmtId="0" fontId="10" fillId="3" borderId="2" xfId="1" applyFont="1" applyFill="1" applyBorder="1"/>
    <xf numFmtId="0" fontId="5" fillId="3" borderId="38" xfId="2" applyFont="1" applyFill="1" applyBorder="1"/>
    <xf numFmtId="3" fontId="16" fillId="2" borderId="0" xfId="1" applyNumberFormat="1" applyFont="1" applyFill="1" applyBorder="1"/>
    <xf numFmtId="0" fontId="24" fillId="3" borderId="2" xfId="1" applyFont="1" applyFill="1" applyBorder="1"/>
    <xf numFmtId="0" fontId="24" fillId="3" borderId="47" xfId="1" applyFont="1" applyFill="1" applyBorder="1"/>
    <xf numFmtId="0" fontId="25" fillId="3" borderId="47" xfId="2" applyFont="1" applyFill="1" applyBorder="1"/>
    <xf numFmtId="0" fontId="25" fillId="3" borderId="36" xfId="2" applyFont="1" applyFill="1" applyBorder="1" applyAlignment="1">
      <alignment horizontal="center"/>
    </xf>
    <xf numFmtId="3" fontId="24" fillId="3" borderId="27" xfId="1" applyNumberFormat="1" applyFont="1" applyFill="1" applyBorder="1" applyAlignment="1">
      <alignment horizontal="center"/>
    </xf>
    <xf numFmtId="0" fontId="25" fillId="3" borderId="48" xfId="2" applyFont="1" applyFill="1" applyBorder="1" applyAlignment="1">
      <alignment horizontal="center"/>
    </xf>
    <xf numFmtId="164" fontId="17" fillId="5" borderId="68" xfId="1" applyNumberFormat="1" applyFont="1" applyFill="1" applyBorder="1" applyAlignment="1"/>
    <xf numFmtId="164" fontId="17" fillId="5" borderId="69" xfId="1" applyNumberFormat="1" applyFont="1" applyFill="1" applyBorder="1" applyAlignment="1"/>
    <xf numFmtId="164" fontId="21" fillId="5" borderId="75" xfId="1" applyNumberFormat="1" applyFont="1" applyFill="1" applyBorder="1" applyAlignment="1"/>
    <xf numFmtId="164" fontId="17" fillId="5" borderId="70" xfId="1" applyNumberFormat="1" applyFont="1" applyFill="1" applyBorder="1" applyAlignment="1"/>
    <xf numFmtId="164" fontId="17" fillId="5" borderId="71" xfId="1" applyNumberFormat="1" applyFont="1" applyFill="1" applyBorder="1" applyAlignment="1"/>
    <xf numFmtId="164" fontId="21" fillId="5" borderId="72" xfId="1" applyNumberFormat="1" applyFont="1" applyFill="1" applyBorder="1" applyAlignment="1"/>
    <xf numFmtId="0" fontId="10" fillId="2" borderId="0" xfId="1" applyFont="1" applyFill="1" applyBorder="1"/>
    <xf numFmtId="0" fontId="26" fillId="2" borderId="6" xfId="2" applyFont="1" applyFill="1" applyBorder="1" applyAlignment="1">
      <alignment horizontal="center"/>
    </xf>
    <xf numFmtId="0" fontId="26" fillId="2" borderId="22" xfId="2" applyFont="1" applyFill="1" applyBorder="1" applyAlignment="1">
      <alignment horizontal="center"/>
    </xf>
    <xf numFmtId="0" fontId="10" fillId="2" borderId="70" xfId="1" applyFont="1" applyFill="1" applyBorder="1" applyAlignment="1">
      <alignment horizontal="center"/>
    </xf>
    <xf numFmtId="0" fontId="10" fillId="2" borderId="71" xfId="1" applyFont="1" applyFill="1" applyBorder="1" applyAlignment="1">
      <alignment horizontal="center"/>
    </xf>
    <xf numFmtId="0" fontId="10" fillId="2" borderId="76" xfId="1" applyFont="1" applyFill="1" applyBorder="1" applyAlignment="1">
      <alignment horizontal="center"/>
    </xf>
    <xf numFmtId="0" fontId="10" fillId="2" borderId="77" xfId="1" applyFont="1" applyFill="1" applyBorder="1" applyAlignment="1">
      <alignment horizontal="center"/>
    </xf>
    <xf numFmtId="0" fontId="10" fillId="2" borderId="78" xfId="1" applyFont="1" applyFill="1" applyBorder="1" applyAlignment="1">
      <alignment horizontal="center"/>
    </xf>
    <xf numFmtId="2" fontId="11" fillId="4" borderId="26" xfId="2" applyNumberFormat="1" applyFont="1" applyFill="1" applyBorder="1"/>
    <xf numFmtId="0" fontId="12" fillId="2" borderId="33" xfId="1" applyFont="1" applyFill="1" applyBorder="1" applyAlignment="1">
      <alignment wrapText="1"/>
    </xf>
    <xf numFmtId="3" fontId="20" fillId="2" borderId="65" xfId="1" applyNumberFormat="1" applyFont="1" applyFill="1" applyBorder="1" applyAlignment="1">
      <alignment horizontal="right"/>
    </xf>
    <xf numFmtId="3" fontId="20" fillId="2" borderId="66" xfId="1" applyNumberFormat="1" applyFont="1" applyFill="1" applyBorder="1" applyAlignment="1">
      <alignment horizontal="right"/>
    </xf>
    <xf numFmtId="0" fontId="13" fillId="5" borderId="62" xfId="1" applyFont="1" applyFill="1" applyBorder="1" applyAlignment="1">
      <alignment horizontal="left"/>
    </xf>
    <xf numFmtId="0" fontId="13" fillId="5" borderId="59" xfId="1" applyFont="1" applyFill="1" applyBorder="1" applyAlignment="1">
      <alignment horizontal="left"/>
    </xf>
    <xf numFmtId="1" fontId="21" fillId="5" borderId="79" xfId="1" applyNumberFormat="1" applyFont="1" applyFill="1" applyBorder="1" applyAlignment="1">
      <alignment horizontal="right"/>
    </xf>
    <xf numFmtId="1" fontId="21" fillId="5" borderId="80" xfId="1" applyNumberFormat="1" applyFont="1" applyFill="1" applyBorder="1" applyAlignment="1">
      <alignment horizontal="right"/>
    </xf>
    <xf numFmtId="3" fontId="21" fillId="5" borderId="72" xfId="1" applyNumberFormat="1" applyFont="1" applyFill="1" applyBorder="1" applyAlignment="1"/>
    <xf numFmtId="3" fontId="21" fillId="5" borderId="79" xfId="1" applyNumberFormat="1" applyFont="1" applyFill="1" applyBorder="1" applyAlignment="1">
      <alignment horizontal="right"/>
    </xf>
    <xf numFmtId="3" fontId="21" fillId="5" borderId="80" xfId="1" applyNumberFormat="1" applyFont="1" applyFill="1" applyBorder="1" applyAlignment="1">
      <alignment horizontal="right"/>
    </xf>
    <xf numFmtId="3" fontId="16" fillId="2" borderId="83" xfId="1" applyNumberFormat="1" applyFont="1" applyFill="1" applyBorder="1" applyAlignment="1"/>
    <xf numFmtId="3" fontId="16" fillId="2" borderId="84" xfId="1" applyNumberFormat="1" applyFont="1" applyFill="1" applyBorder="1" applyAlignment="1"/>
    <xf numFmtId="3" fontId="20" fillId="2" borderId="85" xfId="1" applyNumberFormat="1" applyFont="1" applyFill="1" applyBorder="1" applyAlignment="1"/>
    <xf numFmtId="0" fontId="13" fillId="2" borderId="58" xfId="1" applyFont="1" applyFill="1" applyBorder="1" applyAlignment="1">
      <alignment horizontal="left"/>
    </xf>
    <xf numFmtId="1" fontId="16" fillId="2" borderId="65" xfId="1" applyNumberFormat="1" applyFont="1" applyFill="1" applyBorder="1" applyAlignment="1"/>
    <xf numFmtId="1" fontId="16" fillId="2" borderId="66" xfId="1" applyNumberFormat="1" applyFont="1" applyFill="1" applyBorder="1" applyAlignment="1"/>
    <xf numFmtId="164" fontId="17" fillId="5" borderId="79" xfId="1" applyNumberFormat="1" applyFont="1" applyFill="1" applyBorder="1" applyAlignment="1"/>
    <xf numFmtId="164" fontId="17" fillId="5" borderId="80" xfId="1" applyNumberFormat="1" applyFont="1" applyFill="1" applyBorder="1" applyAlignment="1"/>
    <xf numFmtId="164" fontId="17" fillId="5" borderId="86" xfId="1" applyNumberFormat="1" applyFont="1" applyFill="1" applyBorder="1" applyAlignment="1"/>
    <xf numFmtId="164" fontId="17" fillId="5" borderId="87" xfId="1" applyNumberFormat="1" applyFont="1" applyFill="1" applyBorder="1" applyAlignment="1"/>
    <xf numFmtId="0" fontId="18" fillId="2" borderId="42" xfId="1" applyFont="1" applyFill="1" applyBorder="1" applyAlignment="1">
      <alignment horizontal="left" vertical="center"/>
    </xf>
    <xf numFmtId="0" fontId="17" fillId="2" borderId="49" xfId="1" applyFont="1" applyFill="1" applyBorder="1" applyAlignment="1">
      <alignment horizontal="left" vertical="center"/>
    </xf>
    <xf numFmtId="0" fontId="5" fillId="2" borderId="49" xfId="2" applyFont="1" applyFill="1" applyBorder="1" applyAlignment="1">
      <alignment vertical="center"/>
    </xf>
    <xf numFmtId="0" fontId="28" fillId="2" borderId="43" xfId="2" applyFont="1" applyFill="1" applyBorder="1" applyAlignment="1">
      <alignment vertical="center"/>
    </xf>
    <xf numFmtId="3" fontId="16" fillId="2" borderId="44" xfId="1" applyNumberFormat="1" applyFont="1" applyFill="1" applyBorder="1" applyAlignment="1">
      <alignment vertical="center"/>
    </xf>
    <xf numFmtId="3" fontId="29" fillId="2" borderId="45" xfId="2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3" xfId="1" applyFont="1" applyFill="1" applyBorder="1" applyAlignment="1">
      <alignment horizontal="left" vertical="center"/>
    </xf>
    <xf numFmtId="0" fontId="4" fillId="2" borderId="53" xfId="2" applyFont="1" applyFill="1" applyBorder="1" applyAlignment="1">
      <alignment vertical="center"/>
    </xf>
    <xf numFmtId="0" fontId="23" fillId="2" borderId="28" xfId="2" applyFont="1" applyFill="1" applyBorder="1" applyAlignment="1">
      <alignment vertical="center"/>
    </xf>
    <xf numFmtId="3" fontId="20" fillId="2" borderId="29" xfId="1" applyNumberFormat="1" applyFont="1" applyFill="1" applyBorder="1" applyAlignment="1">
      <alignment vertical="center"/>
    </xf>
    <xf numFmtId="3" fontId="27" fillId="2" borderId="54" xfId="2" applyNumberFormat="1" applyFont="1" applyFill="1" applyBorder="1" applyAlignment="1">
      <alignment vertical="center"/>
    </xf>
    <xf numFmtId="0" fontId="12" fillId="2" borderId="55" xfId="1" applyFont="1" applyFill="1" applyBorder="1" applyAlignment="1">
      <alignment horizontal="left" vertical="center"/>
    </xf>
    <xf numFmtId="0" fontId="13" fillId="2" borderId="56" xfId="1" applyFont="1" applyFill="1" applyBorder="1" applyAlignment="1">
      <alignment horizontal="left" vertical="center"/>
    </xf>
    <xf numFmtId="0" fontId="4" fillId="2" borderId="56" xfId="2" applyFont="1" applyFill="1" applyBorder="1" applyAlignment="1">
      <alignment vertical="center"/>
    </xf>
    <xf numFmtId="0" fontId="23" fillId="2" borderId="88" xfId="2" applyFont="1" applyFill="1" applyBorder="1" applyAlignment="1">
      <alignment vertical="center"/>
    </xf>
    <xf numFmtId="3" fontId="20" fillId="2" borderId="89" xfId="1" applyNumberFormat="1" applyFont="1" applyFill="1" applyBorder="1" applyAlignment="1">
      <alignment vertical="center"/>
    </xf>
    <xf numFmtId="3" fontId="27" fillId="2" borderId="63" xfId="2" applyNumberFormat="1" applyFont="1" applyFill="1" applyBorder="1" applyAlignment="1">
      <alignment vertical="center"/>
    </xf>
    <xf numFmtId="3" fontId="10" fillId="0" borderId="0" xfId="1" applyNumberFormat="1" applyFont="1" applyFill="1" applyBorder="1"/>
    <xf numFmtId="3" fontId="13" fillId="0" borderId="0" xfId="1" applyNumberFormat="1" applyFont="1" applyFill="1" applyBorder="1"/>
    <xf numFmtId="2" fontId="11" fillId="0" borderId="0" xfId="2" applyNumberFormat="1" applyFont="1" applyFill="1" applyBorder="1"/>
    <xf numFmtId="0" fontId="4" fillId="0" borderId="0" xfId="2" applyFont="1" applyFill="1"/>
    <xf numFmtId="0" fontId="30" fillId="2" borderId="0" xfId="1" applyFont="1" applyFill="1" applyBorder="1" applyAlignment="1">
      <alignment horizontal="center" vertical="center"/>
    </xf>
    <xf numFmtId="3" fontId="22" fillId="2" borderId="0" xfId="1" applyNumberFormat="1" applyFont="1" applyFill="1" applyBorder="1" applyAlignment="1">
      <alignment horizontal="right" indent="1"/>
    </xf>
    <xf numFmtId="1" fontId="21" fillId="2" borderId="0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3" fontId="12" fillId="2" borderId="43" xfId="1" applyNumberFormat="1" applyFont="1" applyFill="1" applyBorder="1" applyAlignment="1">
      <alignment horizontal="center" vertical="center"/>
    </xf>
    <xf numFmtId="3" fontId="12" fillId="2" borderId="44" xfId="1" applyNumberFormat="1" applyFont="1" applyFill="1" applyBorder="1" applyAlignment="1">
      <alignment horizontal="center" vertical="center"/>
    </xf>
    <xf numFmtId="3" fontId="12" fillId="2" borderId="51" xfId="1" applyNumberFormat="1" applyFont="1" applyFill="1" applyBorder="1" applyAlignment="1">
      <alignment horizontal="center" vertical="center"/>
    </xf>
    <xf numFmtId="3" fontId="12" fillId="2" borderId="45" xfId="1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 wrapText="1"/>
    </xf>
    <xf numFmtId="0" fontId="8" fillId="2" borderId="0" xfId="1" applyFont="1" applyFill="1" applyAlignment="1">
      <alignment horizontal="left"/>
    </xf>
    <xf numFmtId="3" fontId="7" fillId="2" borderId="1" xfId="1" applyNumberFormat="1" applyFont="1" applyFill="1" applyBorder="1" applyAlignment="1">
      <alignment horizontal="right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0" fontId="20" fillId="2" borderId="32" xfId="1" applyFont="1" applyFill="1" applyBorder="1" applyAlignment="1">
      <alignment horizontal="center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41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1" fontId="17" fillId="3" borderId="51" xfId="1" applyNumberFormat="1" applyFont="1" applyFill="1" applyBorder="1" applyAlignment="1">
      <alignment horizontal="center"/>
    </xf>
    <xf numFmtId="1" fontId="17" fillId="3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6" fillId="3" borderId="51" xfId="1" applyFont="1" applyFill="1" applyBorder="1" applyAlignment="1">
      <alignment horizontal="center"/>
    </xf>
    <xf numFmtId="0" fontId="16" fillId="3" borderId="49" xfId="1" applyFont="1" applyFill="1" applyBorder="1" applyAlignment="1">
      <alignment horizontal="center"/>
    </xf>
    <xf numFmtId="0" fontId="16" fillId="3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5" borderId="62" xfId="1" applyFont="1" applyFill="1" applyBorder="1" applyAlignment="1">
      <alignment horizontal="left"/>
    </xf>
    <xf numFmtId="0" fontId="13" fillId="5" borderId="59" xfId="1" applyFont="1" applyFill="1" applyBorder="1" applyAlignment="1">
      <alignment horizontal="left"/>
    </xf>
    <xf numFmtId="3" fontId="20" fillId="2" borderId="47" xfId="1" applyNumberFormat="1" applyFont="1" applyFill="1" applyBorder="1" applyAlignment="1">
      <alignment horizontal="right" vertical="center" indent="1"/>
    </xf>
    <xf numFmtId="3" fontId="20" fillId="2" borderId="48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0" fontId="12" fillId="2" borderId="81" xfId="1" applyFont="1" applyFill="1" applyBorder="1" applyAlignment="1">
      <alignment horizontal="left"/>
    </xf>
    <xf numFmtId="0" fontId="12" fillId="2" borderId="82" xfId="1" applyFont="1" applyFill="1" applyBorder="1" applyAlignment="1">
      <alignment horizontal="left"/>
    </xf>
    <xf numFmtId="0" fontId="13" fillId="5" borderId="73" xfId="1" applyFont="1" applyFill="1" applyBorder="1" applyAlignment="1">
      <alignment horizontal="left"/>
    </xf>
    <xf numFmtId="0" fontId="13" fillId="5" borderId="74" xfId="1" applyFont="1" applyFill="1" applyBorder="1" applyAlignment="1">
      <alignment horizontal="left"/>
    </xf>
    <xf numFmtId="0" fontId="12" fillId="2" borderId="57" xfId="1" applyFont="1" applyFill="1" applyBorder="1" applyAlignment="1">
      <alignment horizontal="left"/>
    </xf>
    <xf numFmtId="0" fontId="12" fillId="2" borderId="58" xfId="1" applyFont="1" applyFill="1" applyBorder="1" applyAlignment="1">
      <alignment horizontal="left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1" fontId="21" fillId="2" borderId="32" xfId="1" applyNumberFormat="1" applyFont="1" applyFill="1" applyBorder="1" applyAlignment="1">
      <alignment horizontal="right" indent="1"/>
    </xf>
    <xf numFmtId="0" fontId="10" fillId="3" borderId="37" xfId="1" applyFont="1" applyFill="1" applyBorder="1" applyAlignment="1">
      <alignment horizontal="center"/>
    </xf>
    <xf numFmtId="0" fontId="10" fillId="3" borderId="47" xfId="1" applyFont="1" applyFill="1" applyBorder="1" applyAlignment="1">
      <alignment horizontal="center"/>
    </xf>
    <xf numFmtId="0" fontId="13" fillId="3" borderId="27" xfId="1" applyFont="1" applyFill="1" applyBorder="1" applyAlignment="1">
      <alignment horizontal="center"/>
    </xf>
    <xf numFmtId="1" fontId="21" fillId="2" borderId="29" xfId="1" applyNumberFormat="1" applyFont="1" applyFill="1" applyBorder="1" applyAlignment="1">
      <alignment horizontal="right" indent="1"/>
    </xf>
    <xf numFmtId="0" fontId="10" fillId="3" borderId="27" xfId="1" applyFont="1" applyFill="1" applyBorder="1" applyAlignment="1">
      <alignment horizontal="center"/>
    </xf>
    <xf numFmtId="3" fontId="20" fillId="2" borderId="29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0" fillId="3" borderId="48" xfId="1" applyFont="1" applyFill="1" applyBorder="1" applyAlignment="1">
      <alignment horizontal="center"/>
    </xf>
    <xf numFmtId="0" fontId="13" fillId="3" borderId="37" xfId="1" applyFont="1" applyFill="1" applyBorder="1" applyAlignment="1">
      <alignment horizontal="center"/>
    </xf>
    <xf numFmtId="0" fontId="13" fillId="3" borderId="38" xfId="1" applyFont="1" applyFill="1" applyBorder="1" applyAlignment="1">
      <alignment horizontal="center"/>
    </xf>
    <xf numFmtId="3" fontId="20" fillId="2" borderId="54" xfId="1" applyNumberFormat="1" applyFont="1" applyFill="1" applyBorder="1" applyAlignment="1">
      <alignment horizontal="right" indent="1"/>
    </xf>
    <xf numFmtId="0" fontId="18" fillId="3" borderId="6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18" fillId="3" borderId="60" xfId="1" applyFont="1" applyFill="1" applyBorder="1" applyAlignment="1">
      <alignment horizontal="center" vertical="center" wrapText="1"/>
    </xf>
    <xf numFmtId="0" fontId="18" fillId="3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1" fontId="21" fillId="2" borderId="21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0" fontId="18" fillId="3" borderId="64" xfId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center" vertical="center" wrapText="1"/>
    </xf>
    <xf numFmtId="3" fontId="22" fillId="2" borderId="41" xfId="1" applyNumberFormat="1" applyFont="1" applyFill="1" applyBorder="1" applyAlignment="1">
      <alignment horizontal="right" indent="1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showGridLines="0" tabSelected="1" zoomScale="90" zoomScaleNormal="90" zoomScaleSheetLayoutView="100" workbookViewId="0">
      <pane ySplit="11" topLeftCell="A12" activePane="bottomLeft" state="frozen"/>
      <selection pane="bottomLeft" activeCell="A59" sqref="A59"/>
    </sheetView>
  </sheetViews>
  <sheetFormatPr defaultRowHeight="12.75" x14ac:dyDescent="0.2"/>
  <cols>
    <col min="1" max="1" width="24" style="61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 x14ac:dyDescent="0.2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ht="18" customHeight="1" x14ac:dyDescent="0.25">
      <c r="A2" s="258" t="s">
        <v>144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5" ht="6" customHeigh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5" ht="15.75" customHeight="1" thickBot="1" x14ac:dyDescent="0.25">
      <c r="A4" s="3" t="s">
        <v>117</v>
      </c>
      <c r="B4" s="3"/>
      <c r="C4" s="3"/>
      <c r="D4" s="3"/>
      <c r="F4" s="62"/>
      <c r="G4" s="62"/>
      <c r="I4" s="220">
        <f>M68</f>
        <v>38315</v>
      </c>
      <c r="J4" s="220"/>
      <c r="K4" s="62"/>
      <c r="L4" s="63"/>
      <c r="M4" s="259">
        <v>41670</v>
      </c>
      <c r="N4" s="259"/>
    </row>
    <row r="5" spans="1:15" ht="12.75" customHeight="1" x14ac:dyDescent="0.2">
      <c r="A5" s="272" t="s">
        <v>1</v>
      </c>
      <c r="B5" s="275" t="s">
        <v>2</v>
      </c>
      <c r="C5" s="276"/>
      <c r="D5" s="277"/>
      <c r="E5" s="275" t="s">
        <v>3</v>
      </c>
      <c r="F5" s="276"/>
      <c r="G5" s="277"/>
      <c r="H5" s="275" t="s">
        <v>4</v>
      </c>
      <c r="I5" s="276"/>
      <c r="J5" s="277"/>
      <c r="K5" s="260" t="s">
        <v>5</v>
      </c>
      <c r="L5" s="261"/>
      <c r="M5" s="262"/>
      <c r="N5" s="269" t="s">
        <v>54</v>
      </c>
    </row>
    <row r="6" spans="1:15" ht="12.75" customHeight="1" x14ac:dyDescent="0.2">
      <c r="A6" s="273"/>
      <c r="B6" s="278"/>
      <c r="C6" s="279"/>
      <c r="D6" s="280"/>
      <c r="E6" s="278"/>
      <c r="F6" s="279"/>
      <c r="G6" s="280"/>
      <c r="H6" s="278"/>
      <c r="I6" s="279"/>
      <c r="J6" s="280"/>
      <c r="K6" s="263"/>
      <c r="L6" s="264"/>
      <c r="M6" s="265"/>
      <c r="N6" s="270"/>
    </row>
    <row r="7" spans="1:15" ht="15" customHeight="1" x14ac:dyDescent="0.2">
      <c r="A7" s="273"/>
      <c r="B7" s="278"/>
      <c r="C7" s="279"/>
      <c r="D7" s="280"/>
      <c r="E7" s="278"/>
      <c r="F7" s="279"/>
      <c r="G7" s="280"/>
      <c r="H7" s="278"/>
      <c r="I7" s="279"/>
      <c r="J7" s="280"/>
      <c r="K7" s="263"/>
      <c r="L7" s="264"/>
      <c r="M7" s="265"/>
      <c r="N7" s="270"/>
    </row>
    <row r="8" spans="1:15" ht="9" customHeight="1" x14ac:dyDescent="0.2">
      <c r="A8" s="273"/>
      <c r="B8" s="278"/>
      <c r="C8" s="279"/>
      <c r="D8" s="280"/>
      <c r="E8" s="278"/>
      <c r="F8" s="279"/>
      <c r="G8" s="280"/>
      <c r="H8" s="278"/>
      <c r="I8" s="279"/>
      <c r="J8" s="280"/>
      <c r="K8" s="263"/>
      <c r="L8" s="264"/>
      <c r="M8" s="265"/>
      <c r="N8" s="270"/>
    </row>
    <row r="9" spans="1:15" ht="15" customHeight="1" x14ac:dyDescent="0.2">
      <c r="A9" s="273"/>
      <c r="B9" s="278"/>
      <c r="C9" s="279"/>
      <c r="D9" s="280"/>
      <c r="E9" s="278"/>
      <c r="F9" s="279"/>
      <c r="G9" s="280"/>
      <c r="H9" s="278"/>
      <c r="I9" s="279"/>
      <c r="J9" s="280"/>
      <c r="K9" s="263"/>
      <c r="L9" s="264"/>
      <c r="M9" s="265"/>
      <c r="N9" s="270"/>
    </row>
    <row r="10" spans="1:15" ht="9" customHeight="1" x14ac:dyDescent="0.2">
      <c r="A10" s="273"/>
      <c r="B10" s="281"/>
      <c r="C10" s="282"/>
      <c r="D10" s="283"/>
      <c r="E10" s="281"/>
      <c r="F10" s="282"/>
      <c r="G10" s="283"/>
      <c r="H10" s="281"/>
      <c r="I10" s="282"/>
      <c r="J10" s="283"/>
      <c r="K10" s="266"/>
      <c r="L10" s="267"/>
      <c r="M10" s="268"/>
      <c r="N10" s="270"/>
    </row>
    <row r="11" spans="1:15" ht="15.75" customHeight="1" thickBot="1" x14ac:dyDescent="0.25">
      <c r="A11" s="274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 x14ac:dyDescent="0.2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11"/>
    </row>
    <row r="13" spans="1:15" s="19" customFormat="1" ht="15.75" customHeight="1" x14ac:dyDescent="0.2">
      <c r="A13" s="20" t="s">
        <v>11</v>
      </c>
      <c r="B13" s="21">
        <v>0</v>
      </c>
      <c r="C13" s="22">
        <v>0</v>
      </c>
      <c r="D13" s="23">
        <f t="shared" ref="D13:D25" si="0">SUM(B13:C13)</f>
        <v>0</v>
      </c>
      <c r="E13" s="21">
        <v>0</v>
      </c>
      <c r="F13" s="22">
        <v>0</v>
      </c>
      <c r="G13" s="24">
        <f t="shared" ref="G13:G25" si="1">SUM(E13:F13)</f>
        <v>0</v>
      </c>
      <c r="H13" s="21">
        <v>0</v>
      </c>
      <c r="I13" s="22">
        <v>0</v>
      </c>
      <c r="J13" s="24">
        <f t="shared" ref="J13:J25" si="2">SUM(H13:I13)</f>
        <v>0</v>
      </c>
      <c r="K13" s="25">
        <f t="shared" ref="K13:K25" si="3">B13+E13+H13</f>
        <v>0</v>
      </c>
      <c r="L13" s="22">
        <f t="shared" ref="L13:L25" si="4">C13+F13+I13</f>
        <v>0</v>
      </c>
      <c r="M13" s="26">
        <f t="shared" ref="M13:M25" si="5">SUM(K13:L13)</f>
        <v>0</v>
      </c>
      <c r="N13" s="27">
        <f t="shared" ref="N13:N26" si="6">(M13/$I$4)*100</f>
        <v>0</v>
      </c>
      <c r="O13" s="111"/>
    </row>
    <row r="14" spans="1:15" s="19" customFormat="1" ht="15.75" customHeight="1" x14ac:dyDescent="0.2">
      <c r="A14" s="20" t="s">
        <v>12</v>
      </c>
      <c r="B14" s="21">
        <v>1173</v>
      </c>
      <c r="C14" s="22">
        <v>552</v>
      </c>
      <c r="D14" s="23">
        <f t="shared" si="0"/>
        <v>1725</v>
      </c>
      <c r="E14" s="21">
        <v>482</v>
      </c>
      <c r="F14" s="22">
        <v>167</v>
      </c>
      <c r="G14" s="24">
        <f t="shared" si="1"/>
        <v>649</v>
      </c>
      <c r="H14" s="21">
        <v>0</v>
      </c>
      <c r="I14" s="22">
        <v>0</v>
      </c>
      <c r="J14" s="24">
        <f t="shared" si="2"/>
        <v>0</v>
      </c>
      <c r="K14" s="25">
        <f t="shared" si="3"/>
        <v>1655</v>
      </c>
      <c r="L14" s="22">
        <f t="shared" si="4"/>
        <v>719</v>
      </c>
      <c r="M14" s="26">
        <f t="shared" si="5"/>
        <v>2374</v>
      </c>
      <c r="N14" s="27">
        <f t="shared" si="6"/>
        <v>6.1960067858541041</v>
      </c>
      <c r="O14" s="111"/>
    </row>
    <row r="15" spans="1:15" s="19" customFormat="1" ht="15.75" customHeight="1" x14ac:dyDescent="0.2">
      <c r="A15" s="20" t="s">
        <v>13</v>
      </c>
      <c r="B15" s="21">
        <v>1512</v>
      </c>
      <c r="C15" s="22">
        <v>993</v>
      </c>
      <c r="D15" s="23">
        <f t="shared" si="0"/>
        <v>2505</v>
      </c>
      <c r="E15" s="21">
        <v>1275</v>
      </c>
      <c r="F15" s="22">
        <v>894</v>
      </c>
      <c r="G15" s="24">
        <f t="shared" si="1"/>
        <v>2169</v>
      </c>
      <c r="H15" s="21">
        <v>0</v>
      </c>
      <c r="I15" s="22">
        <v>0</v>
      </c>
      <c r="J15" s="24">
        <f t="shared" si="2"/>
        <v>0</v>
      </c>
      <c r="K15" s="25">
        <f t="shared" si="3"/>
        <v>2787</v>
      </c>
      <c r="L15" s="22">
        <f t="shared" si="4"/>
        <v>1887</v>
      </c>
      <c r="M15" s="26">
        <f t="shared" si="5"/>
        <v>4674</v>
      </c>
      <c r="N15" s="27">
        <f t="shared" si="6"/>
        <v>12.198877724128931</v>
      </c>
      <c r="O15" s="111"/>
    </row>
    <row r="16" spans="1:15" s="19" customFormat="1" ht="15.75" customHeight="1" x14ac:dyDescent="0.2">
      <c r="A16" s="20" t="s">
        <v>14</v>
      </c>
      <c r="B16" s="21">
        <v>156</v>
      </c>
      <c r="C16" s="22">
        <v>140</v>
      </c>
      <c r="D16" s="23">
        <f t="shared" si="0"/>
        <v>296</v>
      </c>
      <c r="E16" s="21">
        <v>18</v>
      </c>
      <c r="F16" s="22">
        <v>10</v>
      </c>
      <c r="G16" s="24">
        <f t="shared" si="1"/>
        <v>28</v>
      </c>
      <c r="H16" s="21">
        <v>0</v>
      </c>
      <c r="I16" s="22">
        <v>0</v>
      </c>
      <c r="J16" s="24">
        <f t="shared" si="2"/>
        <v>0</v>
      </c>
      <c r="K16" s="25">
        <f t="shared" si="3"/>
        <v>174</v>
      </c>
      <c r="L16" s="22">
        <f t="shared" si="4"/>
        <v>150</v>
      </c>
      <c r="M16" s="26">
        <f t="shared" si="5"/>
        <v>324</v>
      </c>
      <c r="N16" s="27">
        <f t="shared" si="6"/>
        <v>0.84562181913088863</v>
      </c>
      <c r="O16" s="111"/>
    </row>
    <row r="17" spans="1:19" s="19" customFormat="1" ht="15.75" customHeight="1" x14ac:dyDescent="0.2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11"/>
    </row>
    <row r="18" spans="1:19" s="19" customFormat="1" ht="15.75" customHeight="1" x14ac:dyDescent="0.2">
      <c r="A18" s="20" t="s">
        <v>16</v>
      </c>
      <c r="B18" s="21">
        <v>1558</v>
      </c>
      <c r="C18" s="22">
        <v>1137</v>
      </c>
      <c r="D18" s="23">
        <f t="shared" si="0"/>
        <v>2695</v>
      </c>
      <c r="E18" s="21">
        <v>1045</v>
      </c>
      <c r="F18" s="22">
        <v>970</v>
      </c>
      <c r="G18" s="24">
        <f t="shared" si="1"/>
        <v>2015</v>
      </c>
      <c r="H18" s="21">
        <v>5</v>
      </c>
      <c r="I18" s="22">
        <v>4</v>
      </c>
      <c r="J18" s="24">
        <f t="shared" si="2"/>
        <v>9</v>
      </c>
      <c r="K18" s="25">
        <f t="shared" si="3"/>
        <v>2608</v>
      </c>
      <c r="L18" s="22">
        <f t="shared" si="4"/>
        <v>2111</v>
      </c>
      <c r="M18" s="26">
        <f t="shared" si="5"/>
        <v>4719</v>
      </c>
      <c r="N18" s="27">
        <f t="shared" si="6"/>
        <v>12.316325199008221</v>
      </c>
      <c r="O18" s="111"/>
      <c r="Q18" s="28"/>
    </row>
    <row r="19" spans="1:19" s="19" customFormat="1" ht="15.75" customHeight="1" x14ac:dyDescent="0.2">
      <c r="A19" s="20" t="s">
        <v>17</v>
      </c>
      <c r="B19" s="21">
        <v>99</v>
      </c>
      <c r="C19" s="22">
        <v>32</v>
      </c>
      <c r="D19" s="23">
        <f t="shared" si="0"/>
        <v>131</v>
      </c>
      <c r="E19" s="21">
        <v>44</v>
      </c>
      <c r="F19" s="22">
        <v>23</v>
      </c>
      <c r="G19" s="24">
        <f t="shared" si="1"/>
        <v>67</v>
      </c>
      <c r="H19" s="21">
        <v>0</v>
      </c>
      <c r="I19" s="22">
        <v>0</v>
      </c>
      <c r="J19" s="24">
        <f t="shared" si="2"/>
        <v>0</v>
      </c>
      <c r="K19" s="25">
        <f t="shared" si="3"/>
        <v>143</v>
      </c>
      <c r="L19" s="22">
        <f t="shared" si="4"/>
        <v>55</v>
      </c>
      <c r="M19" s="26">
        <f t="shared" si="5"/>
        <v>198</v>
      </c>
      <c r="N19" s="27">
        <f t="shared" si="6"/>
        <v>0.51676888946887645</v>
      </c>
      <c r="O19" s="111"/>
      <c r="Q19" s="28"/>
    </row>
    <row r="20" spans="1:19" s="19" customFormat="1" ht="15.75" customHeight="1" x14ac:dyDescent="0.2">
      <c r="A20" s="20" t="s">
        <v>18</v>
      </c>
      <c r="B20" s="21">
        <v>611</v>
      </c>
      <c r="C20" s="22">
        <v>1083</v>
      </c>
      <c r="D20" s="23">
        <f t="shared" si="0"/>
        <v>1694</v>
      </c>
      <c r="E20" s="21">
        <v>250</v>
      </c>
      <c r="F20" s="22">
        <v>437</v>
      </c>
      <c r="G20" s="24">
        <f t="shared" si="1"/>
        <v>687</v>
      </c>
      <c r="H20" s="21">
        <v>0</v>
      </c>
      <c r="I20" s="22">
        <v>0</v>
      </c>
      <c r="J20" s="24">
        <f t="shared" si="2"/>
        <v>0</v>
      </c>
      <c r="K20" s="25">
        <f t="shared" si="3"/>
        <v>861</v>
      </c>
      <c r="L20" s="22">
        <f t="shared" si="4"/>
        <v>1520</v>
      </c>
      <c r="M20" s="26">
        <f t="shared" si="5"/>
        <v>2381</v>
      </c>
      <c r="N20" s="27">
        <f t="shared" si="6"/>
        <v>6.2142763930575491</v>
      </c>
      <c r="O20" s="111"/>
      <c r="Q20" s="28"/>
    </row>
    <row r="21" spans="1:19" ht="15.75" customHeight="1" x14ac:dyDescent="0.2">
      <c r="A21" s="20" t="s">
        <v>19</v>
      </c>
      <c r="B21" s="21">
        <v>11</v>
      </c>
      <c r="C21" s="22">
        <v>192</v>
      </c>
      <c r="D21" s="23">
        <f t="shared" si="0"/>
        <v>203</v>
      </c>
      <c r="E21" s="21">
        <v>13</v>
      </c>
      <c r="F21" s="22">
        <v>78</v>
      </c>
      <c r="G21" s="24">
        <f t="shared" si="1"/>
        <v>91</v>
      </c>
      <c r="H21" s="21">
        <v>0</v>
      </c>
      <c r="I21" s="22">
        <v>0</v>
      </c>
      <c r="J21" s="24">
        <f t="shared" si="2"/>
        <v>0</v>
      </c>
      <c r="K21" s="25">
        <f t="shared" si="3"/>
        <v>24</v>
      </c>
      <c r="L21" s="22">
        <f t="shared" si="4"/>
        <v>270</v>
      </c>
      <c r="M21" s="26">
        <f t="shared" si="5"/>
        <v>294</v>
      </c>
      <c r="N21" s="29">
        <f t="shared" si="6"/>
        <v>0.76732350254469528</v>
      </c>
      <c r="P21" s="19"/>
    </row>
    <row r="22" spans="1:19" ht="15.75" customHeight="1" x14ac:dyDescent="0.2">
      <c r="A22" s="20" t="s">
        <v>20</v>
      </c>
      <c r="B22" s="21">
        <v>62</v>
      </c>
      <c r="C22" s="22">
        <v>531</v>
      </c>
      <c r="D22" s="23">
        <f t="shared" si="0"/>
        <v>593</v>
      </c>
      <c r="E22" s="21">
        <v>35</v>
      </c>
      <c r="F22" s="22">
        <v>330</v>
      </c>
      <c r="G22" s="24">
        <f t="shared" si="1"/>
        <v>365</v>
      </c>
      <c r="H22" s="21">
        <v>0</v>
      </c>
      <c r="I22" s="22">
        <v>0</v>
      </c>
      <c r="J22" s="24">
        <f t="shared" si="2"/>
        <v>0</v>
      </c>
      <c r="K22" s="25">
        <f t="shared" si="3"/>
        <v>97</v>
      </c>
      <c r="L22" s="22">
        <f t="shared" si="4"/>
        <v>861</v>
      </c>
      <c r="M22" s="26">
        <f t="shared" si="5"/>
        <v>958</v>
      </c>
      <c r="N22" s="29">
        <f t="shared" si="6"/>
        <v>2.5003262429857758</v>
      </c>
      <c r="P22" s="19"/>
    </row>
    <row r="23" spans="1:19" ht="15.75" customHeight="1" x14ac:dyDescent="0.2">
      <c r="A23" s="20" t="s">
        <v>21</v>
      </c>
      <c r="B23" s="21">
        <v>358</v>
      </c>
      <c r="C23" s="22">
        <v>325</v>
      </c>
      <c r="D23" s="23">
        <f t="shared" si="0"/>
        <v>683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358</v>
      </c>
      <c r="L23" s="22">
        <f t="shared" si="4"/>
        <v>325</v>
      </c>
      <c r="M23" s="26">
        <f t="shared" si="5"/>
        <v>683</v>
      </c>
      <c r="N23" s="29">
        <f t="shared" si="6"/>
        <v>1.7825916742790031</v>
      </c>
      <c r="P23" s="19"/>
    </row>
    <row r="24" spans="1:19" ht="15.75" customHeight="1" x14ac:dyDescent="0.2">
      <c r="A24" s="20" t="s">
        <v>115</v>
      </c>
      <c r="B24" s="21">
        <v>24</v>
      </c>
      <c r="C24" s="22">
        <v>42</v>
      </c>
      <c r="D24" s="23">
        <f t="shared" si="0"/>
        <v>66</v>
      </c>
      <c r="E24" s="21">
        <v>2</v>
      </c>
      <c r="F24" s="22">
        <v>6</v>
      </c>
      <c r="G24" s="24">
        <f t="shared" si="1"/>
        <v>8</v>
      </c>
      <c r="H24" s="21">
        <v>0</v>
      </c>
      <c r="I24" s="22">
        <v>0</v>
      </c>
      <c r="J24" s="24">
        <f t="shared" si="2"/>
        <v>0</v>
      </c>
      <c r="K24" s="25">
        <f t="shared" si="3"/>
        <v>26</v>
      </c>
      <c r="L24" s="22">
        <f t="shared" si="4"/>
        <v>48</v>
      </c>
      <c r="M24" s="26">
        <f t="shared" si="5"/>
        <v>74</v>
      </c>
      <c r="N24" s="29">
        <f t="shared" si="6"/>
        <v>0.19313584757927704</v>
      </c>
      <c r="P24" s="19"/>
    </row>
    <row r="25" spans="1:19" ht="15.75" customHeight="1" x14ac:dyDescent="0.2">
      <c r="A25" s="20" t="s">
        <v>22</v>
      </c>
      <c r="B25" s="21">
        <v>98</v>
      </c>
      <c r="C25" s="22">
        <v>317</v>
      </c>
      <c r="D25" s="23">
        <f t="shared" si="0"/>
        <v>415</v>
      </c>
      <c r="E25" s="21">
        <v>0</v>
      </c>
      <c r="F25" s="22">
        <v>0</v>
      </c>
      <c r="G25" s="24">
        <f t="shared" si="1"/>
        <v>0</v>
      </c>
      <c r="H25" s="21">
        <v>0</v>
      </c>
      <c r="I25" s="22">
        <v>0</v>
      </c>
      <c r="J25" s="24">
        <f t="shared" si="2"/>
        <v>0</v>
      </c>
      <c r="K25" s="25">
        <f t="shared" si="3"/>
        <v>98</v>
      </c>
      <c r="L25" s="22">
        <f t="shared" si="4"/>
        <v>317</v>
      </c>
      <c r="M25" s="26">
        <f t="shared" si="5"/>
        <v>415</v>
      </c>
      <c r="N25" s="29">
        <f t="shared" si="6"/>
        <v>1.0831267127756754</v>
      </c>
      <c r="P25" s="19"/>
    </row>
    <row r="26" spans="1:19" ht="15.75" customHeight="1" thickBot="1" x14ac:dyDescent="0.25">
      <c r="A26" s="30" t="s">
        <v>23</v>
      </c>
      <c r="B26" s="31">
        <f t="shared" ref="B26:M26" si="7">SUM(B12:B25)</f>
        <v>5662</v>
      </c>
      <c r="C26" s="32">
        <f t="shared" si="7"/>
        <v>5344</v>
      </c>
      <c r="D26" s="33">
        <f t="shared" si="7"/>
        <v>11006</v>
      </c>
      <c r="E26" s="31">
        <f t="shared" si="7"/>
        <v>3164</v>
      </c>
      <c r="F26" s="32">
        <f t="shared" si="7"/>
        <v>2915</v>
      </c>
      <c r="G26" s="34">
        <f t="shared" si="7"/>
        <v>6079</v>
      </c>
      <c r="H26" s="31">
        <f t="shared" si="7"/>
        <v>5</v>
      </c>
      <c r="I26" s="32">
        <f t="shared" si="7"/>
        <v>4</v>
      </c>
      <c r="J26" s="34">
        <f t="shared" si="7"/>
        <v>9</v>
      </c>
      <c r="K26" s="35">
        <f t="shared" si="7"/>
        <v>8831</v>
      </c>
      <c r="L26" s="32">
        <f t="shared" si="7"/>
        <v>8263</v>
      </c>
      <c r="M26" s="36">
        <f t="shared" si="7"/>
        <v>17094</v>
      </c>
      <c r="N26" s="37">
        <f t="shared" si="6"/>
        <v>44.614380790812994</v>
      </c>
      <c r="P26" s="19"/>
    </row>
    <row r="27" spans="1:19" ht="9" customHeight="1" thickBo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19"/>
    </row>
    <row r="28" spans="1:19" ht="15.75" customHeight="1" x14ac:dyDescent="0.2">
      <c r="A28" s="40" t="s">
        <v>24</v>
      </c>
      <c r="B28" s="43">
        <v>772</v>
      </c>
      <c r="C28" s="16">
        <v>343</v>
      </c>
      <c r="D28" s="42">
        <f t="shared" ref="D28:D33" si="8">SUM(B28:C28)</f>
        <v>1115</v>
      </c>
      <c r="E28" s="41">
        <v>175</v>
      </c>
      <c r="F28" s="16">
        <v>88</v>
      </c>
      <c r="G28" s="42">
        <f t="shared" ref="G28:G33" si="9">SUM(E28:F28)</f>
        <v>263</v>
      </c>
      <c r="H28" s="41">
        <v>0</v>
      </c>
      <c r="I28" s="16">
        <v>0</v>
      </c>
      <c r="J28" s="44">
        <f t="shared" ref="J28:J33" si="10">SUM(H28:I28)</f>
        <v>0</v>
      </c>
      <c r="K28" s="41">
        <f>B28+E28+H28</f>
        <v>947</v>
      </c>
      <c r="L28" s="16">
        <f>C28+F28+I28</f>
        <v>431</v>
      </c>
      <c r="M28" s="45">
        <f t="shared" ref="M28:M33" si="11">SUM(K28:L28)</f>
        <v>1378</v>
      </c>
      <c r="N28" s="46">
        <f t="shared" ref="N28:N34" si="12">(M28/$I$4)*100</f>
        <v>3.5965026751924833</v>
      </c>
      <c r="P28" s="19"/>
      <c r="S28" s="2" t="s">
        <v>25</v>
      </c>
    </row>
    <row r="29" spans="1:19" ht="15.75" customHeight="1" x14ac:dyDescent="0.2">
      <c r="A29" s="47" t="s">
        <v>26</v>
      </c>
      <c r="B29" s="25">
        <v>141</v>
      </c>
      <c r="C29" s="22">
        <v>280</v>
      </c>
      <c r="D29" s="23">
        <f t="shared" si="8"/>
        <v>421</v>
      </c>
      <c r="E29" s="21">
        <v>0</v>
      </c>
      <c r="F29" s="22">
        <v>0</v>
      </c>
      <c r="G29" s="23">
        <f t="shared" si="9"/>
        <v>0</v>
      </c>
      <c r="H29" s="21">
        <v>0</v>
      </c>
      <c r="I29" s="22">
        <v>0</v>
      </c>
      <c r="J29" s="24">
        <f t="shared" si="10"/>
        <v>0</v>
      </c>
      <c r="K29" s="21">
        <f t="shared" ref="K29:K33" si="13">B29+E29+H29</f>
        <v>141</v>
      </c>
      <c r="L29" s="22">
        <f t="shared" ref="L29:L33" si="14">C29+F29+I29</f>
        <v>280</v>
      </c>
      <c r="M29" s="26">
        <f t="shared" si="11"/>
        <v>421</v>
      </c>
      <c r="N29" s="29">
        <f t="shared" si="12"/>
        <v>1.098786376092914</v>
      </c>
      <c r="P29" s="19"/>
    </row>
    <row r="30" spans="1:19" ht="15.75" customHeight="1" x14ac:dyDescent="0.2">
      <c r="A30" s="47" t="s">
        <v>27</v>
      </c>
      <c r="B30" s="25">
        <v>113</v>
      </c>
      <c r="C30" s="22">
        <v>92</v>
      </c>
      <c r="D30" s="23">
        <f t="shared" si="8"/>
        <v>205</v>
      </c>
      <c r="E30" s="21">
        <v>71</v>
      </c>
      <c r="F30" s="22">
        <v>89</v>
      </c>
      <c r="G30" s="23">
        <f t="shared" si="9"/>
        <v>160</v>
      </c>
      <c r="H30" s="21">
        <v>0</v>
      </c>
      <c r="I30" s="22">
        <v>0</v>
      </c>
      <c r="J30" s="24">
        <f t="shared" si="10"/>
        <v>0</v>
      </c>
      <c r="K30" s="21">
        <f t="shared" si="13"/>
        <v>184</v>
      </c>
      <c r="L30" s="22">
        <f t="shared" si="14"/>
        <v>181</v>
      </c>
      <c r="M30" s="26">
        <f t="shared" si="11"/>
        <v>365</v>
      </c>
      <c r="N30" s="29">
        <f t="shared" si="12"/>
        <v>0.95262951846535293</v>
      </c>
    </row>
    <row r="31" spans="1:19" ht="15.75" customHeight="1" x14ac:dyDescent="0.2">
      <c r="A31" s="47" t="s">
        <v>114</v>
      </c>
      <c r="B31" s="25">
        <v>173</v>
      </c>
      <c r="C31" s="22">
        <v>223</v>
      </c>
      <c r="D31" s="23">
        <f>SUM(B31:C31)</f>
        <v>396</v>
      </c>
      <c r="E31" s="21">
        <v>129</v>
      </c>
      <c r="F31" s="22">
        <v>232</v>
      </c>
      <c r="G31" s="23">
        <f>SUM(E31:F31)</f>
        <v>361</v>
      </c>
      <c r="H31" s="21">
        <v>0</v>
      </c>
      <c r="I31" s="22">
        <v>0</v>
      </c>
      <c r="J31" s="24">
        <f>SUM(H31:I31)</f>
        <v>0</v>
      </c>
      <c r="K31" s="21">
        <f>B31+E31+H31</f>
        <v>302</v>
      </c>
      <c r="L31" s="22">
        <f>C31+F31+I31</f>
        <v>455</v>
      </c>
      <c r="M31" s="26">
        <f>SUM(K31:L31)</f>
        <v>757</v>
      </c>
      <c r="N31" s="29">
        <f>(M31/$I$4)*100</f>
        <v>1.9757275218582799</v>
      </c>
      <c r="R31" s="48"/>
    </row>
    <row r="32" spans="1:19" ht="15.75" customHeight="1" x14ac:dyDescent="0.2">
      <c r="A32" s="47" t="s">
        <v>28</v>
      </c>
      <c r="B32" s="25">
        <v>0</v>
      </c>
      <c r="C32" s="22">
        <v>0</v>
      </c>
      <c r="D32" s="23">
        <f t="shared" si="8"/>
        <v>0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0</v>
      </c>
      <c r="L32" s="22">
        <f t="shared" si="14"/>
        <v>0</v>
      </c>
      <c r="M32" s="26">
        <f t="shared" si="11"/>
        <v>0</v>
      </c>
      <c r="N32" s="29">
        <f t="shared" si="12"/>
        <v>0</v>
      </c>
    </row>
    <row r="33" spans="1:17" ht="15.75" customHeight="1" x14ac:dyDescent="0.2">
      <c r="A33" s="47" t="s">
        <v>29</v>
      </c>
      <c r="B33" s="25">
        <v>79</v>
      </c>
      <c r="C33" s="22">
        <v>148</v>
      </c>
      <c r="D33" s="23">
        <f t="shared" si="8"/>
        <v>227</v>
      </c>
      <c r="E33" s="21">
        <v>0</v>
      </c>
      <c r="F33" s="22">
        <v>0</v>
      </c>
      <c r="G33" s="23">
        <f t="shared" si="9"/>
        <v>0</v>
      </c>
      <c r="H33" s="21">
        <v>0</v>
      </c>
      <c r="I33" s="22">
        <v>0</v>
      </c>
      <c r="J33" s="24">
        <f t="shared" si="10"/>
        <v>0</v>
      </c>
      <c r="K33" s="21">
        <f t="shared" si="13"/>
        <v>79</v>
      </c>
      <c r="L33" s="22">
        <f t="shared" si="14"/>
        <v>148</v>
      </c>
      <c r="M33" s="26">
        <f t="shared" si="11"/>
        <v>227</v>
      </c>
      <c r="N33" s="29">
        <f t="shared" si="12"/>
        <v>0.59245726216886341</v>
      </c>
    </row>
    <row r="34" spans="1:17" ht="15.75" customHeight="1" thickBot="1" x14ac:dyDescent="0.25">
      <c r="A34" s="49" t="s">
        <v>30</v>
      </c>
      <c r="B34" s="31">
        <f t="shared" ref="B34:M34" si="15">SUM(B28:B33)</f>
        <v>1278</v>
      </c>
      <c r="C34" s="32">
        <f t="shared" si="15"/>
        <v>1086</v>
      </c>
      <c r="D34" s="34">
        <f t="shared" si="15"/>
        <v>2364</v>
      </c>
      <c r="E34" s="31">
        <f t="shared" si="15"/>
        <v>375</v>
      </c>
      <c r="F34" s="32">
        <f t="shared" si="15"/>
        <v>409</v>
      </c>
      <c r="G34" s="33">
        <f t="shared" si="15"/>
        <v>784</v>
      </c>
      <c r="H34" s="31">
        <f t="shared" si="15"/>
        <v>0</v>
      </c>
      <c r="I34" s="32">
        <f t="shared" si="15"/>
        <v>0</v>
      </c>
      <c r="J34" s="34">
        <f t="shared" si="15"/>
        <v>0</v>
      </c>
      <c r="K34" s="31">
        <f t="shared" si="15"/>
        <v>1653</v>
      </c>
      <c r="L34" s="32">
        <f t="shared" si="15"/>
        <v>1495</v>
      </c>
      <c r="M34" s="36">
        <f t="shared" si="15"/>
        <v>3148</v>
      </c>
      <c r="N34" s="50">
        <f t="shared" si="12"/>
        <v>8.2161033537778945</v>
      </c>
    </row>
    <row r="35" spans="1:17" ht="9" customHeight="1" thickBo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7" ht="15.75" customHeight="1" x14ac:dyDescent="0.2">
      <c r="A36" s="40" t="s">
        <v>32</v>
      </c>
      <c r="B36" s="43">
        <v>953</v>
      </c>
      <c r="C36" s="16">
        <v>1936</v>
      </c>
      <c r="D36" s="42">
        <f>SUM(B36:C36)</f>
        <v>2889</v>
      </c>
      <c r="E36" s="41">
        <v>770</v>
      </c>
      <c r="F36" s="16">
        <v>1474</v>
      </c>
      <c r="G36" s="42">
        <f>SUM(E36:F36)</f>
        <v>2244</v>
      </c>
      <c r="H36" s="41">
        <v>0</v>
      </c>
      <c r="I36" s="16">
        <v>0</v>
      </c>
      <c r="J36" s="44">
        <f>SUM(H36:I36)</f>
        <v>0</v>
      </c>
      <c r="K36" s="41">
        <f>B36+E36+H36</f>
        <v>1723</v>
      </c>
      <c r="L36" s="16">
        <f>C36+F36+I36</f>
        <v>3410</v>
      </c>
      <c r="M36" s="45">
        <f>SUM(K36:L36)</f>
        <v>5133</v>
      </c>
      <c r="N36" s="46">
        <f>(M36/$I$4)*100</f>
        <v>13.396841967897691</v>
      </c>
    </row>
    <row r="37" spans="1:17" ht="15.75" customHeight="1" x14ac:dyDescent="0.2">
      <c r="A37" s="53" t="s">
        <v>31</v>
      </c>
      <c r="B37" s="14">
        <v>508</v>
      </c>
      <c r="C37" s="11">
        <v>293</v>
      </c>
      <c r="D37" s="12">
        <f t="shared" ref="D37:D50" si="16">SUM(B37:C37)</f>
        <v>801</v>
      </c>
      <c r="E37" s="10">
        <v>221</v>
      </c>
      <c r="F37" s="11">
        <v>89</v>
      </c>
      <c r="G37" s="12">
        <f t="shared" ref="G37:G50" si="17">SUM(E37:F37)</f>
        <v>310</v>
      </c>
      <c r="H37" s="10">
        <v>0</v>
      </c>
      <c r="I37" s="11">
        <v>0</v>
      </c>
      <c r="J37" s="13">
        <f t="shared" ref="J37:J50" si="18">SUM(H37:I37)</f>
        <v>0</v>
      </c>
      <c r="K37" s="10">
        <f>B37+E37+H37</f>
        <v>729</v>
      </c>
      <c r="L37" s="11">
        <f>C37+F37+I37</f>
        <v>382</v>
      </c>
      <c r="M37" s="17">
        <f t="shared" ref="M37:M50" si="19">SUM(K37:L37)</f>
        <v>1111</v>
      </c>
      <c r="N37" s="165">
        <f t="shared" ref="N37:N51" si="20">(M37/$I$4)*100</f>
        <v>2.899647657575362</v>
      </c>
    </row>
    <row r="38" spans="1:17" ht="15.75" customHeight="1" x14ac:dyDescent="0.2">
      <c r="A38" s="47" t="s">
        <v>33</v>
      </c>
      <c r="B38" s="25">
        <v>98</v>
      </c>
      <c r="C38" s="25">
        <v>81</v>
      </c>
      <c r="D38" s="24">
        <f t="shared" si="16"/>
        <v>179</v>
      </c>
      <c r="E38" s="25">
        <v>0</v>
      </c>
      <c r="F38" s="25">
        <v>0</v>
      </c>
      <c r="G38" s="23">
        <f t="shared" si="17"/>
        <v>0</v>
      </c>
      <c r="H38" s="21">
        <v>0</v>
      </c>
      <c r="I38" s="22">
        <v>0</v>
      </c>
      <c r="J38" s="24">
        <f t="shared" si="18"/>
        <v>0</v>
      </c>
      <c r="K38" s="21">
        <f t="shared" ref="K38:K50" si="21">B38+E38+H38</f>
        <v>98</v>
      </c>
      <c r="L38" s="22">
        <f t="shared" ref="L38:L50" si="22">C38+F38+I38</f>
        <v>81</v>
      </c>
      <c r="M38" s="26">
        <f t="shared" si="19"/>
        <v>179</v>
      </c>
      <c r="N38" s="29">
        <f t="shared" si="20"/>
        <v>0.46717995563095394</v>
      </c>
    </row>
    <row r="39" spans="1:17" ht="15.75" customHeight="1" x14ac:dyDescent="0.2">
      <c r="A39" s="47" t="s">
        <v>34</v>
      </c>
      <c r="B39" s="25">
        <v>212</v>
      </c>
      <c r="C39" s="22">
        <v>146</v>
      </c>
      <c r="D39" s="24">
        <f t="shared" si="16"/>
        <v>358</v>
      </c>
      <c r="E39" s="21">
        <v>99</v>
      </c>
      <c r="F39" s="22">
        <v>99</v>
      </c>
      <c r="G39" s="23">
        <f t="shared" si="17"/>
        <v>198</v>
      </c>
      <c r="H39" s="21">
        <v>0</v>
      </c>
      <c r="I39" s="22">
        <v>0</v>
      </c>
      <c r="J39" s="24">
        <f t="shared" si="18"/>
        <v>0</v>
      </c>
      <c r="K39" s="21">
        <f t="shared" si="21"/>
        <v>311</v>
      </c>
      <c r="L39" s="22">
        <f t="shared" si="22"/>
        <v>245</v>
      </c>
      <c r="M39" s="26">
        <f t="shared" si="19"/>
        <v>556</v>
      </c>
      <c r="N39" s="29">
        <f t="shared" si="20"/>
        <v>1.4511288007307843</v>
      </c>
    </row>
    <row r="40" spans="1:17" ht="15.75" customHeight="1" x14ac:dyDescent="0.2">
      <c r="A40" s="47" t="s">
        <v>35</v>
      </c>
      <c r="B40" s="25">
        <v>751</v>
      </c>
      <c r="C40" s="22">
        <v>1854</v>
      </c>
      <c r="D40" s="24">
        <f t="shared" si="16"/>
        <v>2605</v>
      </c>
      <c r="E40" s="21">
        <v>240</v>
      </c>
      <c r="F40" s="22">
        <v>737</v>
      </c>
      <c r="G40" s="23">
        <f t="shared" si="17"/>
        <v>977</v>
      </c>
      <c r="H40" s="21">
        <v>0</v>
      </c>
      <c r="I40" s="22">
        <v>0</v>
      </c>
      <c r="J40" s="24">
        <f t="shared" si="18"/>
        <v>0</v>
      </c>
      <c r="K40" s="21">
        <f t="shared" si="21"/>
        <v>991</v>
      </c>
      <c r="L40" s="22">
        <f t="shared" si="22"/>
        <v>2591</v>
      </c>
      <c r="M40" s="26">
        <f t="shared" si="19"/>
        <v>3582</v>
      </c>
      <c r="N40" s="29">
        <f t="shared" si="20"/>
        <v>9.3488190003914919</v>
      </c>
    </row>
    <row r="41" spans="1:17" ht="15.75" customHeight="1" x14ac:dyDescent="0.2">
      <c r="A41" s="47" t="s">
        <v>36</v>
      </c>
      <c r="B41" s="25">
        <v>275</v>
      </c>
      <c r="C41" s="22">
        <v>442</v>
      </c>
      <c r="D41" s="23">
        <f t="shared" si="16"/>
        <v>717</v>
      </c>
      <c r="E41" s="21">
        <v>3</v>
      </c>
      <c r="F41" s="22">
        <v>30</v>
      </c>
      <c r="G41" s="23">
        <f t="shared" si="17"/>
        <v>33</v>
      </c>
      <c r="H41" s="21">
        <v>0</v>
      </c>
      <c r="I41" s="22">
        <v>0</v>
      </c>
      <c r="J41" s="24">
        <f t="shared" si="18"/>
        <v>0</v>
      </c>
      <c r="K41" s="21">
        <f t="shared" si="21"/>
        <v>278</v>
      </c>
      <c r="L41" s="22">
        <f t="shared" si="22"/>
        <v>472</v>
      </c>
      <c r="M41" s="26">
        <f t="shared" si="19"/>
        <v>750</v>
      </c>
      <c r="N41" s="29">
        <f t="shared" si="20"/>
        <v>1.9574579146548348</v>
      </c>
    </row>
    <row r="42" spans="1:17" ht="15.75" customHeight="1" x14ac:dyDescent="0.2">
      <c r="A42" s="47" t="s">
        <v>37</v>
      </c>
      <c r="B42" s="25">
        <v>38</v>
      </c>
      <c r="C42" s="22">
        <v>112</v>
      </c>
      <c r="D42" s="23">
        <f t="shared" si="16"/>
        <v>150</v>
      </c>
      <c r="E42" s="21">
        <v>0</v>
      </c>
      <c r="F42" s="22">
        <v>0</v>
      </c>
      <c r="G42" s="23">
        <f t="shared" si="17"/>
        <v>0</v>
      </c>
      <c r="H42" s="21">
        <v>0</v>
      </c>
      <c r="I42" s="22">
        <v>0</v>
      </c>
      <c r="J42" s="24">
        <f t="shared" si="18"/>
        <v>0</v>
      </c>
      <c r="K42" s="21">
        <f t="shared" si="21"/>
        <v>38</v>
      </c>
      <c r="L42" s="22">
        <f t="shared" si="22"/>
        <v>112</v>
      </c>
      <c r="M42" s="26">
        <f t="shared" si="19"/>
        <v>150</v>
      </c>
      <c r="N42" s="29">
        <f t="shared" si="20"/>
        <v>0.39149158293096703</v>
      </c>
    </row>
    <row r="43" spans="1:17" ht="15.75" customHeight="1" x14ac:dyDescent="0.2">
      <c r="A43" s="47" t="s">
        <v>38</v>
      </c>
      <c r="B43" s="25">
        <v>229</v>
      </c>
      <c r="C43" s="22">
        <v>368</v>
      </c>
      <c r="D43" s="23">
        <f t="shared" si="16"/>
        <v>597</v>
      </c>
      <c r="E43" s="21">
        <v>14</v>
      </c>
      <c r="F43" s="22">
        <v>48</v>
      </c>
      <c r="G43" s="23">
        <f t="shared" si="17"/>
        <v>62</v>
      </c>
      <c r="H43" s="21">
        <v>0</v>
      </c>
      <c r="I43" s="22">
        <v>0</v>
      </c>
      <c r="J43" s="24">
        <f t="shared" si="18"/>
        <v>0</v>
      </c>
      <c r="K43" s="21">
        <f t="shared" si="21"/>
        <v>243</v>
      </c>
      <c r="L43" s="22">
        <f t="shared" si="22"/>
        <v>416</v>
      </c>
      <c r="M43" s="26">
        <f t="shared" si="19"/>
        <v>659</v>
      </c>
      <c r="N43" s="29">
        <f t="shared" si="20"/>
        <v>1.7199530210100482</v>
      </c>
      <c r="Q43" s="48"/>
    </row>
    <row r="44" spans="1:17" ht="15.75" customHeight="1" x14ac:dyDescent="0.2">
      <c r="A44" s="47" t="s">
        <v>39</v>
      </c>
      <c r="B44" s="25">
        <v>293</v>
      </c>
      <c r="C44" s="22">
        <v>386</v>
      </c>
      <c r="D44" s="23">
        <f t="shared" si="16"/>
        <v>679</v>
      </c>
      <c r="E44" s="21">
        <v>136</v>
      </c>
      <c r="F44" s="22">
        <v>194</v>
      </c>
      <c r="G44" s="23">
        <f t="shared" si="17"/>
        <v>330</v>
      </c>
      <c r="H44" s="21">
        <v>0</v>
      </c>
      <c r="I44" s="22">
        <v>0</v>
      </c>
      <c r="J44" s="24">
        <f t="shared" si="18"/>
        <v>0</v>
      </c>
      <c r="K44" s="21">
        <f t="shared" si="21"/>
        <v>429</v>
      </c>
      <c r="L44" s="22">
        <f t="shared" si="22"/>
        <v>580</v>
      </c>
      <c r="M44" s="26">
        <f t="shared" si="19"/>
        <v>1009</v>
      </c>
      <c r="N44" s="29">
        <f t="shared" si="20"/>
        <v>2.6334333811823045</v>
      </c>
      <c r="Q44" s="51"/>
    </row>
    <row r="45" spans="1:17" ht="15.75" customHeight="1" x14ac:dyDescent="0.2">
      <c r="A45" s="47" t="s">
        <v>40</v>
      </c>
      <c r="B45" s="25">
        <v>25</v>
      </c>
      <c r="C45" s="22">
        <v>209</v>
      </c>
      <c r="D45" s="23">
        <f t="shared" si="16"/>
        <v>234</v>
      </c>
      <c r="E45" s="21">
        <v>1</v>
      </c>
      <c r="F45" s="22">
        <v>11</v>
      </c>
      <c r="G45" s="23">
        <f t="shared" si="17"/>
        <v>12</v>
      </c>
      <c r="H45" s="21">
        <v>0</v>
      </c>
      <c r="I45" s="22">
        <v>0</v>
      </c>
      <c r="J45" s="24">
        <f t="shared" si="18"/>
        <v>0</v>
      </c>
      <c r="K45" s="21">
        <f t="shared" si="21"/>
        <v>26</v>
      </c>
      <c r="L45" s="22">
        <f t="shared" si="22"/>
        <v>220</v>
      </c>
      <c r="M45" s="26">
        <f t="shared" si="19"/>
        <v>246</v>
      </c>
      <c r="N45" s="29">
        <f t="shared" si="20"/>
        <v>0.64204619600678581</v>
      </c>
      <c r="Q45" s="48"/>
    </row>
    <row r="46" spans="1:17" ht="15.75" customHeight="1" x14ac:dyDescent="0.2">
      <c r="A46" s="47" t="s">
        <v>41</v>
      </c>
      <c r="B46" s="25">
        <v>290</v>
      </c>
      <c r="C46" s="22">
        <v>360</v>
      </c>
      <c r="D46" s="23">
        <f t="shared" si="16"/>
        <v>650</v>
      </c>
      <c r="E46" s="21">
        <v>103</v>
      </c>
      <c r="F46" s="22">
        <v>157</v>
      </c>
      <c r="G46" s="23">
        <f t="shared" si="17"/>
        <v>260</v>
      </c>
      <c r="H46" s="21">
        <v>0</v>
      </c>
      <c r="I46" s="22">
        <v>0</v>
      </c>
      <c r="J46" s="24">
        <f t="shared" si="18"/>
        <v>0</v>
      </c>
      <c r="K46" s="21">
        <f t="shared" si="21"/>
        <v>393</v>
      </c>
      <c r="L46" s="22">
        <f t="shared" si="22"/>
        <v>517</v>
      </c>
      <c r="M46" s="26">
        <f t="shared" si="19"/>
        <v>910</v>
      </c>
      <c r="N46" s="29">
        <f t="shared" si="20"/>
        <v>2.3750489364478664</v>
      </c>
      <c r="Q46" s="51"/>
    </row>
    <row r="47" spans="1:17" ht="15.75" customHeight="1" x14ac:dyDescent="0.2">
      <c r="A47" s="47" t="s">
        <v>42</v>
      </c>
      <c r="B47" s="25">
        <v>93</v>
      </c>
      <c r="C47" s="25">
        <v>139</v>
      </c>
      <c r="D47" s="24">
        <f t="shared" si="16"/>
        <v>232</v>
      </c>
      <c r="E47" s="25">
        <v>6</v>
      </c>
      <c r="F47" s="25">
        <v>23</v>
      </c>
      <c r="G47" s="23">
        <f t="shared" si="17"/>
        <v>29</v>
      </c>
      <c r="H47" s="21">
        <v>0</v>
      </c>
      <c r="I47" s="22">
        <v>0</v>
      </c>
      <c r="J47" s="24">
        <f t="shared" si="18"/>
        <v>0</v>
      </c>
      <c r="K47" s="21">
        <f t="shared" si="21"/>
        <v>99</v>
      </c>
      <c r="L47" s="22">
        <f t="shared" si="22"/>
        <v>162</v>
      </c>
      <c r="M47" s="26">
        <f t="shared" si="19"/>
        <v>261</v>
      </c>
      <c r="N47" s="29">
        <f t="shared" si="20"/>
        <v>0.68119535429988254</v>
      </c>
    </row>
    <row r="48" spans="1:17" ht="15.75" customHeight="1" x14ac:dyDescent="0.2">
      <c r="A48" s="47" t="s">
        <v>43</v>
      </c>
      <c r="B48" s="25">
        <v>237</v>
      </c>
      <c r="C48" s="22">
        <v>149</v>
      </c>
      <c r="D48" s="23">
        <f t="shared" si="16"/>
        <v>386</v>
      </c>
      <c r="E48" s="21">
        <v>86</v>
      </c>
      <c r="F48" s="22">
        <v>50</v>
      </c>
      <c r="G48" s="23">
        <f t="shared" si="17"/>
        <v>136</v>
      </c>
      <c r="H48" s="21">
        <v>0</v>
      </c>
      <c r="I48" s="22">
        <v>0</v>
      </c>
      <c r="J48" s="24">
        <f t="shared" si="18"/>
        <v>0</v>
      </c>
      <c r="K48" s="21">
        <f t="shared" si="21"/>
        <v>323</v>
      </c>
      <c r="L48" s="22">
        <f t="shared" si="22"/>
        <v>199</v>
      </c>
      <c r="M48" s="26">
        <f t="shared" si="19"/>
        <v>522</v>
      </c>
      <c r="N48" s="29">
        <f t="shared" si="20"/>
        <v>1.3623907085997651</v>
      </c>
    </row>
    <row r="49" spans="1:18" ht="15.75" customHeight="1" x14ac:dyDescent="0.2">
      <c r="A49" s="47" t="s">
        <v>44</v>
      </c>
      <c r="B49" s="25">
        <v>158</v>
      </c>
      <c r="C49" s="22">
        <v>129</v>
      </c>
      <c r="D49" s="23">
        <f t="shared" si="16"/>
        <v>287</v>
      </c>
      <c r="E49" s="21">
        <v>21</v>
      </c>
      <c r="F49" s="22">
        <v>32</v>
      </c>
      <c r="G49" s="23">
        <f t="shared" si="17"/>
        <v>53</v>
      </c>
      <c r="H49" s="21">
        <v>0</v>
      </c>
      <c r="I49" s="22">
        <v>0</v>
      </c>
      <c r="J49" s="24">
        <f t="shared" si="18"/>
        <v>0</v>
      </c>
      <c r="K49" s="21">
        <f t="shared" si="21"/>
        <v>179</v>
      </c>
      <c r="L49" s="22">
        <f t="shared" si="22"/>
        <v>161</v>
      </c>
      <c r="M49" s="26">
        <f t="shared" si="19"/>
        <v>340</v>
      </c>
      <c r="N49" s="29">
        <f t="shared" si="20"/>
        <v>0.88738092131019175</v>
      </c>
      <c r="R49" s="48"/>
    </row>
    <row r="50" spans="1:18" ht="15.75" customHeight="1" x14ac:dyDescent="0.2">
      <c r="A50" s="47" t="s">
        <v>45</v>
      </c>
      <c r="B50" s="25">
        <v>0</v>
      </c>
      <c r="C50" s="22">
        <v>0</v>
      </c>
      <c r="D50" s="23">
        <f t="shared" si="16"/>
        <v>0</v>
      </c>
      <c r="E50" s="21">
        <v>0</v>
      </c>
      <c r="F50" s="22">
        <v>0</v>
      </c>
      <c r="G50" s="23">
        <f t="shared" si="17"/>
        <v>0</v>
      </c>
      <c r="H50" s="21">
        <v>71</v>
      </c>
      <c r="I50" s="22">
        <v>258</v>
      </c>
      <c r="J50" s="24">
        <f t="shared" si="18"/>
        <v>329</v>
      </c>
      <c r="K50" s="21">
        <f t="shared" si="21"/>
        <v>71</v>
      </c>
      <c r="L50" s="22">
        <f t="shared" si="22"/>
        <v>258</v>
      </c>
      <c r="M50" s="26">
        <f t="shared" si="19"/>
        <v>329</v>
      </c>
      <c r="N50" s="29">
        <f t="shared" si="20"/>
        <v>0.8586715385619208</v>
      </c>
      <c r="R50" s="48"/>
    </row>
    <row r="51" spans="1:18" ht="15.75" customHeight="1" thickBot="1" x14ac:dyDescent="0.25">
      <c r="A51" s="49" t="s">
        <v>46</v>
      </c>
      <c r="B51" s="52">
        <f t="shared" ref="B51:M51" si="23">SUM(B36:B50)</f>
        <v>4160</v>
      </c>
      <c r="C51" s="32">
        <f t="shared" si="23"/>
        <v>6604</v>
      </c>
      <c r="D51" s="35">
        <f t="shared" si="23"/>
        <v>10764</v>
      </c>
      <c r="E51" s="52">
        <f t="shared" si="23"/>
        <v>1700</v>
      </c>
      <c r="F51" s="32">
        <f t="shared" si="23"/>
        <v>2944</v>
      </c>
      <c r="G51" s="35">
        <f t="shared" si="23"/>
        <v>4644</v>
      </c>
      <c r="H51" s="52">
        <f t="shared" si="23"/>
        <v>71</v>
      </c>
      <c r="I51" s="32">
        <f t="shared" si="23"/>
        <v>258</v>
      </c>
      <c r="J51" s="35">
        <f t="shared" si="23"/>
        <v>329</v>
      </c>
      <c r="K51" s="52">
        <f t="shared" si="23"/>
        <v>5931</v>
      </c>
      <c r="L51" s="32">
        <f t="shared" si="23"/>
        <v>9806</v>
      </c>
      <c r="M51" s="35">
        <f t="shared" si="23"/>
        <v>15737</v>
      </c>
      <c r="N51" s="50">
        <f t="shared" si="20"/>
        <v>41.072686937230849</v>
      </c>
      <c r="R51" s="48"/>
    </row>
    <row r="52" spans="1:18" ht="9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8" ht="15.75" customHeight="1" x14ac:dyDescent="0.2">
      <c r="A53" s="40" t="s">
        <v>47</v>
      </c>
      <c r="B53" s="43">
        <v>0</v>
      </c>
      <c r="C53" s="16">
        <v>0</v>
      </c>
      <c r="D53" s="42">
        <f t="shared" ref="D53:D63" si="24">SUM(B53:C53)</f>
        <v>0</v>
      </c>
      <c r="E53" s="41">
        <v>0</v>
      </c>
      <c r="F53" s="16">
        <v>0</v>
      </c>
      <c r="G53" s="42">
        <f t="shared" ref="G53:G63" si="25">SUM(E53:F53)</f>
        <v>0</v>
      </c>
      <c r="H53" s="41">
        <v>0</v>
      </c>
      <c r="I53" s="16">
        <v>0</v>
      </c>
      <c r="J53" s="44">
        <f t="shared" ref="J53:J63" si="26">SUM(H53:I53)</f>
        <v>0</v>
      </c>
      <c r="K53" s="41">
        <f>B53+E53+H53</f>
        <v>0</v>
      </c>
      <c r="L53" s="16">
        <f>C53+F53+I53</f>
        <v>0</v>
      </c>
      <c r="M53" s="45">
        <f t="shared" ref="M53:M63" si="27">SUM(K53:L53)</f>
        <v>0</v>
      </c>
      <c r="N53" s="46">
        <f t="shared" ref="N53:N64" si="28">(M53/$I$4)*100</f>
        <v>0</v>
      </c>
    </row>
    <row r="54" spans="1:18" ht="15.75" customHeight="1" x14ac:dyDescent="0.2">
      <c r="A54" s="53" t="s">
        <v>108</v>
      </c>
      <c r="B54" s="14">
        <v>192</v>
      </c>
      <c r="C54" s="11">
        <v>394</v>
      </c>
      <c r="D54" s="23">
        <f t="shared" si="24"/>
        <v>586</v>
      </c>
      <c r="E54" s="10">
        <v>0</v>
      </c>
      <c r="F54" s="11">
        <v>0</v>
      </c>
      <c r="G54" s="12">
        <f t="shared" si="25"/>
        <v>0</v>
      </c>
      <c r="H54" s="10">
        <v>7</v>
      </c>
      <c r="I54" s="11">
        <v>82</v>
      </c>
      <c r="J54" s="13">
        <f t="shared" si="26"/>
        <v>89</v>
      </c>
      <c r="K54" s="10">
        <f t="shared" ref="K54:K63" si="29">B54+E54+H54</f>
        <v>199</v>
      </c>
      <c r="L54" s="11">
        <f t="shared" ref="L54:L63" si="30">C54+F54+I54</f>
        <v>476</v>
      </c>
      <c r="M54" s="17">
        <f t="shared" si="27"/>
        <v>675</v>
      </c>
      <c r="N54" s="29">
        <f t="shared" si="28"/>
        <v>1.7617121231893513</v>
      </c>
    </row>
    <row r="55" spans="1:18" ht="15.75" customHeight="1" x14ac:dyDescent="0.2">
      <c r="A55" s="53" t="s">
        <v>109</v>
      </c>
      <c r="B55" s="14">
        <v>1</v>
      </c>
      <c r="C55" s="11">
        <v>7</v>
      </c>
      <c r="D55" s="23">
        <f t="shared" ref="D55" si="31">SUM(B55:C55)</f>
        <v>8</v>
      </c>
      <c r="E55" s="10">
        <v>30</v>
      </c>
      <c r="F55" s="11">
        <v>58</v>
      </c>
      <c r="G55" s="12">
        <f t="shared" ref="G55" si="32">SUM(E55:F55)</f>
        <v>88</v>
      </c>
      <c r="H55" s="10">
        <v>0</v>
      </c>
      <c r="I55" s="11">
        <v>0</v>
      </c>
      <c r="J55" s="13">
        <f t="shared" ref="J55" si="33">SUM(H55:I55)</f>
        <v>0</v>
      </c>
      <c r="K55" s="10">
        <f t="shared" ref="K55" si="34">B55+E55+H55</f>
        <v>31</v>
      </c>
      <c r="L55" s="11">
        <f t="shared" ref="L55" si="35">C55+F55+I55</f>
        <v>65</v>
      </c>
      <c r="M55" s="17">
        <f t="shared" ref="M55" si="36">SUM(K55:L55)</f>
        <v>96</v>
      </c>
      <c r="N55" s="29">
        <f t="shared" ref="N55" si="37">(M55/$I$4)*100</f>
        <v>0.25055461307581883</v>
      </c>
    </row>
    <row r="56" spans="1:18" ht="15.75" customHeight="1" x14ac:dyDescent="0.2">
      <c r="A56" s="53" t="s">
        <v>48</v>
      </c>
      <c r="B56" s="14">
        <v>21</v>
      </c>
      <c r="C56" s="11">
        <v>41</v>
      </c>
      <c r="D56" s="23">
        <f t="shared" si="24"/>
        <v>62</v>
      </c>
      <c r="E56" s="10">
        <v>0</v>
      </c>
      <c r="F56" s="11">
        <v>0</v>
      </c>
      <c r="G56" s="23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21</v>
      </c>
      <c r="L56" s="11">
        <f t="shared" si="30"/>
        <v>41</v>
      </c>
      <c r="M56" s="26">
        <f t="shared" si="27"/>
        <v>62</v>
      </c>
      <c r="N56" s="29">
        <f t="shared" si="28"/>
        <v>0.1618165209447997</v>
      </c>
    </row>
    <row r="57" spans="1:18" ht="15.75" customHeight="1" x14ac:dyDescent="0.2">
      <c r="A57" s="53" t="s">
        <v>49</v>
      </c>
      <c r="B57" s="14">
        <v>0</v>
      </c>
      <c r="C57" s="11">
        <v>0</v>
      </c>
      <c r="D57" s="23">
        <f t="shared" si="24"/>
        <v>0</v>
      </c>
      <c r="E57" s="10">
        <v>0</v>
      </c>
      <c r="F57" s="11">
        <v>0</v>
      </c>
      <c r="G57" s="12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0</v>
      </c>
      <c r="L57" s="11">
        <f t="shared" si="30"/>
        <v>0</v>
      </c>
      <c r="M57" s="17">
        <f t="shared" si="27"/>
        <v>0</v>
      </c>
      <c r="N57" s="29">
        <f t="shared" si="28"/>
        <v>0</v>
      </c>
    </row>
    <row r="58" spans="1:18" ht="15.75" customHeight="1" x14ac:dyDescent="0.2">
      <c r="A58" s="47" t="s">
        <v>110</v>
      </c>
      <c r="B58" s="25">
        <v>61</v>
      </c>
      <c r="C58" s="22">
        <v>89</v>
      </c>
      <c r="D58" s="23">
        <f t="shared" si="24"/>
        <v>150</v>
      </c>
      <c r="E58" s="21">
        <v>0</v>
      </c>
      <c r="F58" s="22">
        <v>0</v>
      </c>
      <c r="G58" s="23">
        <f t="shared" si="25"/>
        <v>0</v>
      </c>
      <c r="H58" s="10">
        <v>0</v>
      </c>
      <c r="I58" s="11">
        <v>0</v>
      </c>
      <c r="J58" s="13">
        <f t="shared" si="26"/>
        <v>0</v>
      </c>
      <c r="K58" s="10">
        <f t="shared" si="29"/>
        <v>61</v>
      </c>
      <c r="L58" s="11">
        <f t="shared" si="30"/>
        <v>89</v>
      </c>
      <c r="M58" s="26">
        <f t="shared" si="27"/>
        <v>150</v>
      </c>
      <c r="N58" s="29">
        <f t="shared" si="28"/>
        <v>0.39149158293096703</v>
      </c>
    </row>
    <row r="59" spans="1:18" ht="15.75" customHeight="1" x14ac:dyDescent="0.2">
      <c r="A59" s="47" t="s">
        <v>111</v>
      </c>
      <c r="B59" s="25">
        <v>4</v>
      </c>
      <c r="C59" s="22">
        <v>16</v>
      </c>
      <c r="D59" s="23">
        <f t="shared" ref="D59" si="38">SUM(B59:C59)</f>
        <v>20</v>
      </c>
      <c r="E59" s="21">
        <v>0</v>
      </c>
      <c r="F59" s="22">
        <v>0</v>
      </c>
      <c r="G59" s="23">
        <f t="shared" ref="G59" si="39">SUM(E59:F59)</f>
        <v>0</v>
      </c>
      <c r="H59" s="10">
        <v>0</v>
      </c>
      <c r="I59" s="11">
        <v>0</v>
      </c>
      <c r="J59" s="13">
        <f t="shared" ref="J59" si="40">SUM(H59:I59)</f>
        <v>0</v>
      </c>
      <c r="K59" s="10">
        <f t="shared" ref="K59" si="41">B59+E59+H59</f>
        <v>4</v>
      </c>
      <c r="L59" s="11">
        <f t="shared" ref="L59" si="42">C59+F59+I59</f>
        <v>16</v>
      </c>
      <c r="M59" s="26">
        <f t="shared" ref="M59" si="43">SUM(K59:L59)</f>
        <v>20</v>
      </c>
      <c r="N59" s="29">
        <f t="shared" ref="N59" si="44">(M59/$I$4)*100</f>
        <v>5.2198877724128928E-2</v>
      </c>
    </row>
    <row r="60" spans="1:18" ht="15.75" customHeight="1" x14ac:dyDescent="0.2">
      <c r="A60" s="47" t="s">
        <v>50</v>
      </c>
      <c r="B60" s="25">
        <v>25</v>
      </c>
      <c r="C60" s="22">
        <v>48</v>
      </c>
      <c r="D60" s="23">
        <f t="shared" si="24"/>
        <v>73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25</v>
      </c>
      <c r="L60" s="11">
        <f t="shared" si="30"/>
        <v>48</v>
      </c>
      <c r="M60" s="26">
        <f t="shared" si="27"/>
        <v>73</v>
      </c>
      <c r="N60" s="29">
        <f t="shared" si="28"/>
        <v>0.1905259036930706</v>
      </c>
    </row>
    <row r="61" spans="1:18" ht="15.75" customHeight="1" x14ac:dyDescent="0.2">
      <c r="A61" s="47" t="s">
        <v>112</v>
      </c>
      <c r="B61" s="25">
        <v>331</v>
      </c>
      <c r="C61" s="22">
        <v>444</v>
      </c>
      <c r="D61" s="23">
        <f t="shared" si="24"/>
        <v>775</v>
      </c>
      <c r="E61" s="21">
        <v>0</v>
      </c>
      <c r="F61" s="22">
        <v>0</v>
      </c>
      <c r="G61" s="23">
        <f t="shared" si="25"/>
        <v>0</v>
      </c>
      <c r="H61" s="10">
        <v>0</v>
      </c>
      <c r="I61" s="11">
        <v>0</v>
      </c>
      <c r="J61" s="13">
        <f t="shared" si="26"/>
        <v>0</v>
      </c>
      <c r="K61" s="10">
        <f t="shared" si="29"/>
        <v>331</v>
      </c>
      <c r="L61" s="11">
        <f t="shared" si="30"/>
        <v>444</v>
      </c>
      <c r="M61" s="26">
        <f t="shared" si="27"/>
        <v>775</v>
      </c>
      <c r="N61" s="29">
        <f t="shared" si="28"/>
        <v>2.0227065118099961</v>
      </c>
    </row>
    <row r="62" spans="1:18" ht="15.75" customHeight="1" x14ac:dyDescent="0.2">
      <c r="A62" s="47" t="s">
        <v>113</v>
      </c>
      <c r="B62" s="25">
        <v>7</v>
      </c>
      <c r="C62" s="22">
        <v>25</v>
      </c>
      <c r="D62" s="23">
        <f t="shared" ref="D62" si="45">SUM(B62:C62)</f>
        <v>32</v>
      </c>
      <c r="E62" s="21">
        <v>43</v>
      </c>
      <c r="F62" s="22">
        <v>124</v>
      </c>
      <c r="G62" s="23">
        <f t="shared" ref="G62" si="46">SUM(E62:F62)</f>
        <v>167</v>
      </c>
      <c r="H62" s="10">
        <v>13</v>
      </c>
      <c r="I62" s="11">
        <v>20</v>
      </c>
      <c r="J62" s="13">
        <f t="shared" ref="J62" si="47">SUM(H62:I62)</f>
        <v>33</v>
      </c>
      <c r="K62" s="10">
        <f t="shared" ref="K62" si="48">B62+E62+H62</f>
        <v>63</v>
      </c>
      <c r="L62" s="11">
        <f t="shared" ref="L62" si="49">C62+F62+I62</f>
        <v>169</v>
      </c>
      <c r="M62" s="26">
        <f t="shared" ref="M62" si="50">SUM(K62:L62)</f>
        <v>232</v>
      </c>
      <c r="N62" s="29">
        <f t="shared" ref="N62" si="51">(M62/$I$4)*100</f>
        <v>0.60550698159989558</v>
      </c>
    </row>
    <row r="63" spans="1:18" ht="15.75" customHeight="1" x14ac:dyDescent="0.2">
      <c r="A63" s="47" t="s">
        <v>51</v>
      </c>
      <c r="B63" s="25">
        <v>39</v>
      </c>
      <c r="C63" s="22">
        <v>97</v>
      </c>
      <c r="D63" s="23">
        <f t="shared" si="24"/>
        <v>136</v>
      </c>
      <c r="E63" s="21">
        <v>0</v>
      </c>
      <c r="F63" s="22">
        <v>0</v>
      </c>
      <c r="G63" s="23">
        <f t="shared" si="25"/>
        <v>0</v>
      </c>
      <c r="H63" s="10">
        <v>0</v>
      </c>
      <c r="I63" s="11">
        <v>0</v>
      </c>
      <c r="J63" s="13">
        <f t="shared" si="26"/>
        <v>0</v>
      </c>
      <c r="K63" s="10">
        <f t="shared" si="29"/>
        <v>39</v>
      </c>
      <c r="L63" s="11">
        <f t="shared" si="30"/>
        <v>97</v>
      </c>
      <c r="M63" s="26">
        <f t="shared" si="27"/>
        <v>136</v>
      </c>
      <c r="N63" s="29">
        <f t="shared" si="28"/>
        <v>0.35495236852407674</v>
      </c>
      <c r="P63" s="48"/>
      <c r="Q63" s="48"/>
    </row>
    <row r="64" spans="1:18" ht="17.100000000000001" customHeight="1" thickBot="1" x14ac:dyDescent="0.25">
      <c r="A64" s="49" t="s">
        <v>52</v>
      </c>
      <c r="B64" s="31">
        <f>SUM(B53:B63)</f>
        <v>681</v>
      </c>
      <c r="C64" s="32">
        <f t="shared" ref="C64:M64" si="52">SUM(C53:C63)</f>
        <v>1161</v>
      </c>
      <c r="D64" s="34">
        <f t="shared" si="52"/>
        <v>1842</v>
      </c>
      <c r="E64" s="31">
        <f t="shared" si="52"/>
        <v>73</v>
      </c>
      <c r="F64" s="32">
        <f t="shared" si="52"/>
        <v>182</v>
      </c>
      <c r="G64" s="33">
        <f t="shared" si="52"/>
        <v>255</v>
      </c>
      <c r="H64" s="31">
        <f t="shared" si="52"/>
        <v>20</v>
      </c>
      <c r="I64" s="32">
        <f t="shared" si="52"/>
        <v>102</v>
      </c>
      <c r="J64" s="34">
        <f t="shared" si="52"/>
        <v>122</v>
      </c>
      <c r="K64" s="31">
        <f t="shared" si="52"/>
        <v>774</v>
      </c>
      <c r="L64" s="32">
        <f t="shared" si="52"/>
        <v>1445</v>
      </c>
      <c r="M64" s="36">
        <f t="shared" si="52"/>
        <v>2219</v>
      </c>
      <c r="N64" s="50">
        <f t="shared" si="28"/>
        <v>5.7914654834921055</v>
      </c>
    </row>
    <row r="65" spans="1:15" ht="6" customHeight="1" thickBot="1" x14ac:dyDescent="0.25">
      <c r="A65" s="157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5"/>
      <c r="N65" s="206"/>
      <c r="O65" s="207"/>
    </row>
    <row r="66" spans="1:15" ht="17.100000000000001" customHeight="1" thickBot="1" x14ac:dyDescent="0.25">
      <c r="A66" s="54" t="s">
        <v>140</v>
      </c>
      <c r="B66" s="55">
        <f t="shared" ref="B66:J66" si="53">SUM(B26,B34,B51,B64)</f>
        <v>11781</v>
      </c>
      <c r="C66" s="56">
        <f t="shared" si="53"/>
        <v>14195</v>
      </c>
      <c r="D66" s="57">
        <f t="shared" si="53"/>
        <v>25976</v>
      </c>
      <c r="E66" s="55">
        <f t="shared" si="53"/>
        <v>5312</v>
      </c>
      <c r="F66" s="56">
        <f t="shared" si="53"/>
        <v>6450</v>
      </c>
      <c r="G66" s="57">
        <f t="shared" si="53"/>
        <v>11762</v>
      </c>
      <c r="H66" s="55">
        <f t="shared" si="53"/>
        <v>96</v>
      </c>
      <c r="I66" s="56">
        <f t="shared" si="53"/>
        <v>364</v>
      </c>
      <c r="J66" s="57">
        <f t="shared" si="53"/>
        <v>460</v>
      </c>
      <c r="K66" s="55">
        <f>E66+B66+H66</f>
        <v>17189</v>
      </c>
      <c r="L66" s="56">
        <f>F66+C66+I66</f>
        <v>21009</v>
      </c>
      <c r="M66" s="58">
        <f>L66+K66</f>
        <v>38198</v>
      </c>
      <c r="N66" s="59">
        <f>M66/$I$4*100</f>
        <v>99.694636565313843</v>
      </c>
    </row>
    <row r="67" spans="1:15" ht="6" customHeight="1" thickBot="1" x14ac:dyDescent="0.25">
      <c r="A67" s="157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5"/>
      <c r="N67" s="206"/>
      <c r="O67" s="207"/>
    </row>
    <row r="68" spans="1:15" ht="17.100000000000001" customHeight="1" thickBot="1" x14ac:dyDescent="0.25">
      <c r="A68" s="54" t="s">
        <v>53</v>
      </c>
      <c r="B68" s="55">
        <f t="shared" ref="B68:M68" si="54">B66+B80</f>
        <v>11785</v>
      </c>
      <c r="C68" s="55">
        <f t="shared" si="54"/>
        <v>14196</v>
      </c>
      <c r="D68" s="55">
        <f t="shared" si="54"/>
        <v>25981</v>
      </c>
      <c r="E68" s="55">
        <f t="shared" si="54"/>
        <v>5373</v>
      </c>
      <c r="F68" s="55">
        <f t="shared" si="54"/>
        <v>6474</v>
      </c>
      <c r="G68" s="55">
        <f t="shared" si="54"/>
        <v>11847</v>
      </c>
      <c r="H68" s="55">
        <f t="shared" si="54"/>
        <v>116</v>
      </c>
      <c r="I68" s="55">
        <f t="shared" si="54"/>
        <v>371</v>
      </c>
      <c r="J68" s="55">
        <f t="shared" si="54"/>
        <v>487</v>
      </c>
      <c r="K68" s="55">
        <f t="shared" si="54"/>
        <v>17274</v>
      </c>
      <c r="L68" s="55">
        <f t="shared" si="54"/>
        <v>21041</v>
      </c>
      <c r="M68" s="55">
        <f t="shared" si="54"/>
        <v>38315</v>
      </c>
      <c r="N68" s="59">
        <f>M68/$I$4*100</f>
        <v>100</v>
      </c>
    </row>
    <row r="69" spans="1:15" ht="9" customHeight="1" thickBot="1" x14ac:dyDescent="0.25">
      <c r="A69" s="157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5"/>
      <c r="N69" s="206"/>
      <c r="O69" s="207"/>
    </row>
    <row r="70" spans="1:15" ht="15.75" customHeight="1" thickBot="1" x14ac:dyDescent="0.25">
      <c r="A70" s="158" t="s">
        <v>126</v>
      </c>
      <c r="B70" s="213" t="s">
        <v>127</v>
      </c>
      <c r="C70" s="214"/>
      <c r="D70" s="215"/>
      <c r="E70" s="213" t="s">
        <v>128</v>
      </c>
      <c r="F70" s="214"/>
      <c r="G70" s="216"/>
      <c r="H70" s="213" t="s">
        <v>129</v>
      </c>
      <c r="I70" s="214"/>
      <c r="J70" s="216"/>
      <c r="K70" s="214" t="s">
        <v>53</v>
      </c>
      <c r="L70" s="214"/>
      <c r="M70" s="216"/>
      <c r="N70" s="217" t="s">
        <v>130</v>
      </c>
    </row>
    <row r="71" spans="1:15" ht="15.75" customHeight="1" thickBot="1" x14ac:dyDescent="0.25">
      <c r="A71" s="159" t="s">
        <v>131</v>
      </c>
      <c r="B71" s="160" t="s">
        <v>132</v>
      </c>
      <c r="C71" s="161" t="s">
        <v>133</v>
      </c>
      <c r="D71" s="162" t="s">
        <v>8</v>
      </c>
      <c r="E71" s="160" t="s">
        <v>132</v>
      </c>
      <c r="F71" s="161" t="s">
        <v>133</v>
      </c>
      <c r="G71" s="163" t="s">
        <v>8</v>
      </c>
      <c r="H71" s="164" t="s">
        <v>132</v>
      </c>
      <c r="I71" s="161" t="s">
        <v>133</v>
      </c>
      <c r="J71" s="163" t="s">
        <v>8</v>
      </c>
      <c r="K71" s="160" t="s">
        <v>132</v>
      </c>
      <c r="L71" s="161" t="s">
        <v>133</v>
      </c>
      <c r="M71" s="163" t="s">
        <v>8</v>
      </c>
      <c r="N71" s="218"/>
    </row>
    <row r="72" spans="1:15" ht="15.75" customHeight="1" x14ac:dyDescent="0.2">
      <c r="A72" s="53" t="s">
        <v>134</v>
      </c>
      <c r="B72" s="25">
        <v>0</v>
      </c>
      <c r="C72" s="22">
        <v>0</v>
      </c>
      <c r="D72" s="23">
        <f>SUM(B72:C72)</f>
        <v>0</v>
      </c>
      <c r="E72" s="21">
        <v>0</v>
      </c>
      <c r="F72" s="22">
        <v>0</v>
      </c>
      <c r="G72" s="23">
        <f>SUM(E72:F72)</f>
        <v>0</v>
      </c>
      <c r="H72" s="10">
        <v>0</v>
      </c>
      <c r="I72" s="11">
        <v>0</v>
      </c>
      <c r="J72" s="23">
        <f>SUM(H72:I72)</f>
        <v>0</v>
      </c>
      <c r="K72" s="10">
        <f t="shared" ref="K72:L73" si="55">B72+E72+H72</f>
        <v>0</v>
      </c>
      <c r="L72" s="11">
        <f t="shared" si="55"/>
        <v>0</v>
      </c>
      <c r="M72" s="23">
        <f>SUM(K72:L72)</f>
        <v>0</v>
      </c>
      <c r="N72" s="165">
        <f>(M72/$I$4)*100</f>
        <v>0</v>
      </c>
    </row>
    <row r="73" spans="1:15" ht="15.75" customHeight="1" x14ac:dyDescent="0.2">
      <c r="A73" s="53" t="s">
        <v>143</v>
      </c>
      <c r="B73" s="25">
        <v>0</v>
      </c>
      <c r="C73" s="22">
        <v>0</v>
      </c>
      <c r="D73" s="23">
        <f t="shared" ref="D73" si="56">SUM(B73:C73)</f>
        <v>0</v>
      </c>
      <c r="E73" s="21">
        <v>6</v>
      </c>
      <c r="F73" s="22">
        <v>7</v>
      </c>
      <c r="G73" s="23">
        <f t="shared" ref="G73" si="57">SUM(E73:F73)</f>
        <v>13</v>
      </c>
      <c r="H73" s="10">
        <v>0</v>
      </c>
      <c r="I73" s="11">
        <v>0</v>
      </c>
      <c r="J73" s="23">
        <f t="shared" ref="J73" si="58">SUM(H73:I73)</f>
        <v>0</v>
      </c>
      <c r="K73" s="10">
        <f t="shared" si="55"/>
        <v>6</v>
      </c>
      <c r="L73" s="11">
        <f t="shared" si="55"/>
        <v>7</v>
      </c>
      <c r="M73" s="23">
        <f t="shared" ref="M73" si="59">SUM(K73:L73)</f>
        <v>13</v>
      </c>
      <c r="N73" s="29">
        <f t="shared" ref="N73" si="60">(M73/$I$4)*100</f>
        <v>3.3929270520683806E-2</v>
      </c>
    </row>
    <row r="74" spans="1:15" ht="15.75" customHeight="1" x14ac:dyDescent="0.2">
      <c r="A74" s="166" t="s">
        <v>135</v>
      </c>
      <c r="B74" s="25">
        <v>0</v>
      </c>
      <c r="C74" s="22">
        <v>0</v>
      </c>
      <c r="D74" s="23">
        <f t="shared" ref="D74:D78" si="61">SUM(B74:C74)</f>
        <v>0</v>
      </c>
      <c r="E74" s="21">
        <v>10</v>
      </c>
      <c r="F74" s="22">
        <v>0</v>
      </c>
      <c r="G74" s="23">
        <f t="shared" ref="G74:G78" si="62">SUM(E74:F74)</f>
        <v>10</v>
      </c>
      <c r="H74" s="10">
        <v>0</v>
      </c>
      <c r="I74" s="11">
        <v>0</v>
      </c>
      <c r="J74" s="23">
        <f t="shared" ref="J74:J77" si="63">SUM(H74:I74)</f>
        <v>0</v>
      </c>
      <c r="K74" s="10">
        <f t="shared" ref="K74:K77" si="64">B74+E74+H74</f>
        <v>10</v>
      </c>
      <c r="L74" s="11">
        <f t="shared" ref="L74:L77" si="65">C74+F74+I74</f>
        <v>0</v>
      </c>
      <c r="M74" s="23">
        <f t="shared" ref="M74:M77" si="66">SUM(K74:L74)</f>
        <v>10</v>
      </c>
      <c r="N74" s="29">
        <f t="shared" ref="N74:N78" si="67">(M74/$I$4)*100</f>
        <v>2.6099438862064464E-2</v>
      </c>
    </row>
    <row r="75" spans="1:15" ht="15.75" customHeight="1" x14ac:dyDescent="0.2">
      <c r="A75" s="166" t="s">
        <v>136</v>
      </c>
      <c r="B75" s="25">
        <v>4</v>
      </c>
      <c r="C75" s="22">
        <v>1</v>
      </c>
      <c r="D75" s="23">
        <f t="shared" si="61"/>
        <v>5</v>
      </c>
      <c r="E75" s="21">
        <v>37</v>
      </c>
      <c r="F75" s="22">
        <v>16</v>
      </c>
      <c r="G75" s="23">
        <f t="shared" si="62"/>
        <v>53</v>
      </c>
      <c r="H75" s="10">
        <v>0</v>
      </c>
      <c r="I75" s="11">
        <v>0</v>
      </c>
      <c r="J75" s="23">
        <f t="shared" si="63"/>
        <v>0</v>
      </c>
      <c r="K75" s="10">
        <f t="shared" si="64"/>
        <v>41</v>
      </c>
      <c r="L75" s="11">
        <f t="shared" si="65"/>
        <v>17</v>
      </c>
      <c r="M75" s="23">
        <f t="shared" si="66"/>
        <v>58</v>
      </c>
      <c r="N75" s="29">
        <f t="shared" si="67"/>
        <v>0.15137674539997389</v>
      </c>
    </row>
    <row r="76" spans="1:15" ht="15.75" customHeight="1" x14ac:dyDescent="0.2">
      <c r="A76" s="166" t="s">
        <v>137</v>
      </c>
      <c r="B76" s="25">
        <v>0</v>
      </c>
      <c r="C76" s="22">
        <v>0</v>
      </c>
      <c r="D76" s="23">
        <f t="shared" si="61"/>
        <v>0</v>
      </c>
      <c r="E76" s="21">
        <v>3</v>
      </c>
      <c r="F76" s="22">
        <v>0</v>
      </c>
      <c r="G76" s="23">
        <f t="shared" si="62"/>
        <v>3</v>
      </c>
      <c r="H76" s="10">
        <v>1</v>
      </c>
      <c r="I76" s="11">
        <v>0</v>
      </c>
      <c r="J76" s="23">
        <f t="shared" si="63"/>
        <v>1</v>
      </c>
      <c r="K76" s="10">
        <f t="shared" si="64"/>
        <v>4</v>
      </c>
      <c r="L76" s="11">
        <f t="shared" si="65"/>
        <v>0</v>
      </c>
      <c r="M76" s="23">
        <f t="shared" si="66"/>
        <v>4</v>
      </c>
      <c r="N76" s="29">
        <f t="shared" si="67"/>
        <v>1.0439775544825785E-2</v>
      </c>
    </row>
    <row r="77" spans="1:15" ht="15.75" customHeight="1" x14ac:dyDescent="0.2">
      <c r="A77" s="47" t="s">
        <v>138</v>
      </c>
      <c r="B77" s="25">
        <v>0</v>
      </c>
      <c r="C77" s="22">
        <v>0</v>
      </c>
      <c r="D77" s="23">
        <f t="shared" si="61"/>
        <v>0</v>
      </c>
      <c r="E77" s="21">
        <v>5</v>
      </c>
      <c r="F77" s="22">
        <v>1</v>
      </c>
      <c r="G77" s="23">
        <f t="shared" si="62"/>
        <v>6</v>
      </c>
      <c r="H77" s="10">
        <v>19</v>
      </c>
      <c r="I77" s="11">
        <v>7</v>
      </c>
      <c r="J77" s="23">
        <f t="shared" si="63"/>
        <v>26</v>
      </c>
      <c r="K77" s="10">
        <f t="shared" si="64"/>
        <v>24</v>
      </c>
      <c r="L77" s="11">
        <f t="shared" si="65"/>
        <v>8</v>
      </c>
      <c r="M77" s="23">
        <f t="shared" si="66"/>
        <v>32</v>
      </c>
      <c r="N77" s="29">
        <f t="shared" si="67"/>
        <v>8.3518204358606282E-2</v>
      </c>
    </row>
    <row r="78" spans="1:15" ht="15.75" customHeight="1" thickBot="1" x14ac:dyDescent="0.25">
      <c r="A78" s="49" t="s">
        <v>139</v>
      </c>
      <c r="B78" s="31">
        <f>SUM(B72:B77)</f>
        <v>4</v>
      </c>
      <c r="C78" s="32">
        <f>SUM(C72:C77)</f>
        <v>1</v>
      </c>
      <c r="D78" s="34">
        <f t="shared" si="61"/>
        <v>5</v>
      </c>
      <c r="E78" s="31">
        <f>SUM(E72:E77)</f>
        <v>61</v>
      </c>
      <c r="F78" s="32">
        <f>SUM(F72:F77)</f>
        <v>24</v>
      </c>
      <c r="G78" s="34">
        <f t="shared" si="62"/>
        <v>85</v>
      </c>
      <c r="H78" s="31">
        <f>SUM(H72:H77)</f>
        <v>20</v>
      </c>
      <c r="I78" s="32">
        <f>SUM(I72:I77)</f>
        <v>7</v>
      </c>
      <c r="J78" s="34">
        <f t="shared" ref="J78" si="68">SUM(H78:I78)</f>
        <v>27</v>
      </c>
      <c r="K78" s="31">
        <f>SUM(K72:K77)</f>
        <v>85</v>
      </c>
      <c r="L78" s="32">
        <f>SUM(L72:L77)</f>
        <v>32</v>
      </c>
      <c r="M78" s="34">
        <f t="shared" ref="M78" si="69">SUM(K78:L78)</f>
        <v>117</v>
      </c>
      <c r="N78" s="50">
        <f t="shared" si="67"/>
        <v>0.30536343468615423</v>
      </c>
    </row>
    <row r="79" spans="1:15" ht="6" customHeight="1" thickBot="1" x14ac:dyDescent="0.2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5" ht="17.100000000000001" customHeight="1" thickBot="1" x14ac:dyDescent="0.25">
      <c r="A80" s="54" t="s">
        <v>141</v>
      </c>
      <c r="B80" s="55">
        <f t="shared" ref="B80:M80" si="70">B78</f>
        <v>4</v>
      </c>
      <c r="C80" s="56">
        <f t="shared" si="70"/>
        <v>1</v>
      </c>
      <c r="D80" s="57">
        <f t="shared" si="70"/>
        <v>5</v>
      </c>
      <c r="E80" s="55">
        <f t="shared" si="70"/>
        <v>61</v>
      </c>
      <c r="F80" s="56">
        <f t="shared" si="70"/>
        <v>24</v>
      </c>
      <c r="G80" s="57">
        <f t="shared" si="70"/>
        <v>85</v>
      </c>
      <c r="H80" s="55">
        <f t="shared" si="70"/>
        <v>20</v>
      </c>
      <c r="I80" s="56">
        <f t="shared" si="70"/>
        <v>7</v>
      </c>
      <c r="J80" s="57">
        <f t="shared" si="70"/>
        <v>27</v>
      </c>
      <c r="K80" s="55">
        <f t="shared" si="70"/>
        <v>85</v>
      </c>
      <c r="L80" s="56">
        <f t="shared" si="70"/>
        <v>32</v>
      </c>
      <c r="M80" s="58">
        <f t="shared" si="70"/>
        <v>117</v>
      </c>
      <c r="N80" s="59">
        <f>M80/$I$4*100</f>
        <v>0.30536343468615423</v>
      </c>
    </row>
    <row r="81" spans="1:26" ht="6" customHeight="1" x14ac:dyDescent="0.2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26" ht="17.100000000000001" customHeight="1" x14ac:dyDescent="0.2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P82" s="48"/>
      <c r="Q82" s="48"/>
    </row>
    <row r="83" spans="1:26" s="1" customFormat="1" ht="15.75" x14ac:dyDescent="0.2">
      <c r="A83" s="226" t="s">
        <v>145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112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s="1" customFormat="1" ht="15.75" x14ac:dyDescent="0.2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112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s="1" customFormat="1" ht="13.5" thickBot="1" x14ac:dyDescent="0.25">
      <c r="F85" s="126"/>
      <c r="G85" s="126"/>
      <c r="H85" s="126"/>
      <c r="I85" s="126"/>
      <c r="J85" s="126"/>
      <c r="K85" s="126"/>
      <c r="L85" s="126"/>
      <c r="M85" s="126"/>
      <c r="N85" s="126"/>
      <c r="O85" s="112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s="1" customFormat="1" ht="15.75" customHeight="1" thickBot="1" x14ac:dyDescent="0.25">
      <c r="A86" s="135" t="s">
        <v>118</v>
      </c>
      <c r="B86" s="136"/>
      <c r="C86" s="137" t="s">
        <v>6</v>
      </c>
      <c r="D86" s="138" t="s">
        <v>7</v>
      </c>
      <c r="E86" s="139" t="s">
        <v>8</v>
      </c>
      <c r="F86" s="82"/>
      <c r="G86" s="140" t="s">
        <v>56</v>
      </c>
      <c r="H86" s="141"/>
      <c r="I86" s="141"/>
      <c r="J86" s="240" t="s">
        <v>57</v>
      </c>
      <c r="K86" s="241"/>
      <c r="L86" s="242"/>
      <c r="M86" s="236" t="s">
        <v>58</v>
      </c>
      <c r="N86" s="237"/>
      <c r="O86" s="113"/>
      <c r="P86" s="81"/>
      <c r="Q86" s="88"/>
      <c r="R86" s="129"/>
      <c r="S86" s="129"/>
      <c r="T86" s="88"/>
      <c r="U86" s="131"/>
      <c r="V86" s="88"/>
      <c r="W86" s="88"/>
      <c r="X86" s="88"/>
      <c r="Y86" s="88"/>
      <c r="Z86" s="88"/>
    </row>
    <row r="87" spans="1:26" s="1" customFormat="1" ht="15.75" customHeight="1" x14ac:dyDescent="0.2">
      <c r="A87" s="127" t="s">
        <v>55</v>
      </c>
      <c r="B87" s="128"/>
      <c r="C87" s="167">
        <f>K26+K28+K29+K31+K33+K37+K36+K50+K64</f>
        <v>13597</v>
      </c>
      <c r="D87" s="168">
        <f>L26+L28+L29+L31+L33+L37+L36+L50+L64</f>
        <v>15072</v>
      </c>
      <c r="E87" s="132">
        <f>SUM(C87:D87)</f>
        <v>28669</v>
      </c>
      <c r="F87" s="83"/>
      <c r="G87" s="84" t="s">
        <v>60</v>
      </c>
      <c r="H87" s="64"/>
      <c r="I87" s="64"/>
      <c r="J87" s="243">
        <f>M26</f>
        <v>17094</v>
      </c>
      <c r="K87" s="244"/>
      <c r="L87" s="245"/>
      <c r="M87" s="238">
        <f>(J87/M66)*100</f>
        <v>44.751034085554217</v>
      </c>
      <c r="N87" s="239"/>
      <c r="O87" s="82"/>
      <c r="P87" s="87"/>
      <c r="R87" s="129"/>
      <c r="S87" s="130"/>
      <c r="U87" s="131"/>
    </row>
    <row r="88" spans="1:26" s="1" customFormat="1" ht="15" customHeight="1" thickBot="1" x14ac:dyDescent="0.25">
      <c r="A88" s="169" t="s">
        <v>59</v>
      </c>
      <c r="B88" s="170"/>
      <c r="C88" s="171">
        <f>(C87/M66)*100</f>
        <v>35.596104508089425</v>
      </c>
      <c r="D88" s="172">
        <f>(D87/M66)*100</f>
        <v>39.457563223205405</v>
      </c>
      <c r="E88" s="173">
        <f>(E87/M66)*100</f>
        <v>75.053667731294837</v>
      </c>
      <c r="F88" s="82"/>
      <c r="G88" s="85" t="s">
        <v>62</v>
      </c>
      <c r="H88" s="65"/>
      <c r="I88" s="65"/>
      <c r="J88" s="233">
        <f>M34</f>
        <v>3148</v>
      </c>
      <c r="K88" s="234"/>
      <c r="L88" s="235"/>
      <c r="M88" s="231">
        <f>(J88/M66)*100</f>
        <v>8.2412691763966706</v>
      </c>
      <c r="N88" s="232"/>
      <c r="O88" s="82"/>
      <c r="P88" s="87"/>
      <c r="U88" s="2"/>
    </row>
    <row r="89" spans="1:26" s="1" customFormat="1" ht="15.75" customHeight="1" x14ac:dyDescent="0.2">
      <c r="A89" s="127" t="s">
        <v>61</v>
      </c>
      <c r="B89" s="128"/>
      <c r="C89" s="167">
        <f>SUM(K38:K49)+K30</f>
        <v>3592</v>
      </c>
      <c r="D89" s="168">
        <f>SUM(L38:L49)+L30</f>
        <v>5937</v>
      </c>
      <c r="E89" s="132">
        <f>M66-E87</f>
        <v>9529</v>
      </c>
      <c r="F89" s="83"/>
      <c r="G89" s="85" t="s">
        <v>64</v>
      </c>
      <c r="H89" s="65"/>
      <c r="I89" s="65"/>
      <c r="J89" s="233">
        <f>M51</f>
        <v>15737</v>
      </c>
      <c r="K89" s="234"/>
      <c r="L89" s="235"/>
      <c r="M89" s="231">
        <f>(J89/M66)*100</f>
        <v>41.198492067647521</v>
      </c>
      <c r="N89" s="232"/>
      <c r="O89" s="82"/>
      <c r="P89" s="87"/>
      <c r="R89" s="129"/>
      <c r="S89" s="130"/>
      <c r="U89" s="131"/>
    </row>
    <row r="90" spans="1:26" s="1" customFormat="1" ht="15.75" customHeight="1" thickBot="1" x14ac:dyDescent="0.25">
      <c r="A90" s="169" t="s">
        <v>63</v>
      </c>
      <c r="B90" s="170"/>
      <c r="C90" s="174">
        <f>(C89/M66)*100</f>
        <v>9.4036336980993767</v>
      </c>
      <c r="D90" s="175">
        <f>(D89/M66)*100</f>
        <v>15.54269857060579</v>
      </c>
      <c r="E90" s="173">
        <f>(E89/M66)*100</f>
        <v>24.946332268705167</v>
      </c>
      <c r="F90" s="82"/>
      <c r="G90" s="86" t="s">
        <v>66</v>
      </c>
      <c r="H90" s="66"/>
      <c r="I90" s="66"/>
      <c r="J90" s="291">
        <f>M64</f>
        <v>2219</v>
      </c>
      <c r="K90" s="292"/>
      <c r="L90" s="293"/>
      <c r="M90" s="227">
        <f>(J90/M66)*100</f>
        <v>5.8092046704015914</v>
      </c>
      <c r="N90" s="228"/>
      <c r="O90" s="82"/>
      <c r="P90" s="87"/>
    </row>
    <row r="91" spans="1:26" s="1" customFormat="1" ht="15.75" customHeight="1" thickBot="1" x14ac:dyDescent="0.25">
      <c r="A91" s="127" t="s">
        <v>65</v>
      </c>
      <c r="B91" s="128"/>
      <c r="C91" s="167">
        <f>C87+C89</f>
        <v>17189</v>
      </c>
      <c r="D91" s="168">
        <f>D87+D89</f>
        <v>21009</v>
      </c>
      <c r="E91" s="132">
        <f>SUM(E87,E89)</f>
        <v>38198</v>
      </c>
      <c r="F91" s="83"/>
      <c r="G91" s="67" t="s">
        <v>68</v>
      </c>
      <c r="H91" s="68"/>
      <c r="I91" s="68"/>
      <c r="J91" s="294">
        <f>SUM(J87:L90)</f>
        <v>38198</v>
      </c>
      <c r="K91" s="295"/>
      <c r="L91" s="296"/>
      <c r="M91" s="229">
        <f>SUM(M87:N90)</f>
        <v>100</v>
      </c>
      <c r="N91" s="230"/>
      <c r="O91" s="82"/>
      <c r="P91" s="87"/>
    </row>
    <row r="92" spans="1:26" s="1" customFormat="1" ht="15.75" customHeight="1" thickBot="1" x14ac:dyDescent="0.25">
      <c r="A92" s="169" t="s">
        <v>67</v>
      </c>
      <c r="B92" s="170"/>
      <c r="C92" s="174">
        <f>(C91/M66)*100</f>
        <v>44.999738206188802</v>
      </c>
      <c r="D92" s="175">
        <f>(D91/M66)*100</f>
        <v>55.000261793811191</v>
      </c>
      <c r="E92" s="173">
        <f>E88+E90</f>
        <v>100</v>
      </c>
      <c r="F92" s="70"/>
      <c r="G92" s="70"/>
      <c r="H92" s="70"/>
      <c r="I92" s="70"/>
      <c r="J92" s="70"/>
      <c r="K92" s="70"/>
      <c r="L92" s="71"/>
      <c r="M92" s="71"/>
      <c r="N92" s="70"/>
      <c r="O92" s="38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s="1" customFormat="1" ht="12" x14ac:dyDescent="0.2">
      <c r="A93" s="69"/>
      <c r="B93" s="69"/>
      <c r="C93" s="69"/>
      <c r="D93" s="70"/>
      <c r="E93" s="70"/>
      <c r="F93" s="70"/>
      <c r="G93" s="70"/>
      <c r="H93" s="70"/>
      <c r="I93" s="70"/>
      <c r="J93" s="70"/>
      <c r="K93" s="70"/>
      <c r="L93" s="71"/>
      <c r="M93" s="71"/>
      <c r="N93" s="70"/>
      <c r="O93" s="38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s="1" customFormat="1" thickBot="1" x14ac:dyDescent="0.25">
      <c r="A94" s="69"/>
      <c r="B94" s="69"/>
      <c r="C94" s="69"/>
      <c r="D94" s="70"/>
      <c r="E94" s="70"/>
      <c r="F94" s="70"/>
      <c r="G94" s="70"/>
      <c r="H94" s="70"/>
      <c r="I94" s="70"/>
      <c r="J94" s="70"/>
      <c r="K94" s="70"/>
      <c r="L94" s="71"/>
      <c r="M94" s="71"/>
      <c r="N94" s="70"/>
      <c r="O94" s="38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s="1" customFormat="1" ht="15.75" customHeight="1" thickBot="1" x14ac:dyDescent="0.25">
      <c r="A95" s="135" t="s">
        <v>118</v>
      </c>
      <c r="B95" s="136"/>
      <c r="C95" s="137" t="s">
        <v>6</v>
      </c>
      <c r="D95" s="138" t="s">
        <v>7</v>
      </c>
      <c r="E95" s="139" t="s">
        <v>8</v>
      </c>
      <c r="F95" s="70"/>
      <c r="G95" s="70"/>
      <c r="H95" s="70"/>
      <c r="I95" s="70"/>
      <c r="J95" s="70"/>
      <c r="K95" s="70"/>
      <c r="L95" s="71"/>
      <c r="M95" s="71"/>
      <c r="N95" s="70"/>
      <c r="O95" s="38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s="1" customFormat="1" ht="15.75" customHeight="1" x14ac:dyDescent="0.2">
      <c r="A96" s="256" t="s">
        <v>120</v>
      </c>
      <c r="B96" s="257"/>
      <c r="C96" s="133">
        <f>K54+K55+K58+K59+K61+K62</f>
        <v>689</v>
      </c>
      <c r="D96" s="134">
        <f>L54+L55+L58+L59+L61+L62</f>
        <v>1259</v>
      </c>
      <c r="E96" s="132">
        <f>SUM(C96:D96)</f>
        <v>1948</v>
      </c>
      <c r="F96" s="90"/>
      <c r="G96" s="145" t="s">
        <v>142</v>
      </c>
      <c r="H96" s="146"/>
      <c r="I96" s="146"/>
      <c r="J96" s="146"/>
      <c r="K96" s="147"/>
      <c r="L96" s="148" t="s">
        <v>6</v>
      </c>
      <c r="M96" s="149" t="s">
        <v>7</v>
      </c>
      <c r="N96" s="150" t="s">
        <v>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thickBot="1" x14ac:dyDescent="0.25">
      <c r="A97" s="254" t="s">
        <v>121</v>
      </c>
      <c r="B97" s="255"/>
      <c r="C97" s="151">
        <f>(C96/M66)*100</f>
        <v>1.8037593591287502</v>
      </c>
      <c r="D97" s="152">
        <f>(D96/M66)*100</f>
        <v>3.295984082936279</v>
      </c>
      <c r="E97" s="153">
        <f>(E96/M66)*100</f>
        <v>5.0997434420650292</v>
      </c>
      <c r="F97" s="91"/>
      <c r="G97" s="192" t="s">
        <v>124</v>
      </c>
      <c r="H97" s="193"/>
      <c r="I97" s="193"/>
      <c r="J97" s="194"/>
      <c r="K97" s="194"/>
      <c r="L97" s="195">
        <v>23</v>
      </c>
      <c r="M97" s="196">
        <v>52</v>
      </c>
      <c r="N97" s="197">
        <f>L97+M97</f>
        <v>75</v>
      </c>
    </row>
    <row r="98" spans="1:26" ht="15.75" customHeight="1" thickBot="1" x14ac:dyDescent="0.25">
      <c r="A98" s="127" t="s">
        <v>122</v>
      </c>
      <c r="B98" s="179"/>
      <c r="C98" s="180">
        <f>K56+K60+K63</f>
        <v>85</v>
      </c>
      <c r="D98" s="181">
        <f>L56+L60+L63</f>
        <v>186</v>
      </c>
      <c r="E98" s="132">
        <f>SUM(C98:D98)</f>
        <v>271</v>
      </c>
      <c r="F98" s="91"/>
      <c r="G98" s="198" t="s">
        <v>125</v>
      </c>
      <c r="H98" s="199"/>
      <c r="I98" s="199"/>
      <c r="J98" s="200"/>
      <c r="K98" s="200"/>
      <c r="L98" s="201">
        <v>84</v>
      </c>
      <c r="M98" s="202">
        <v>172</v>
      </c>
      <c r="N98" s="203">
        <f>L98+M98</f>
        <v>256</v>
      </c>
    </row>
    <row r="99" spans="1:26" ht="15.75" customHeight="1" thickBot="1" x14ac:dyDescent="0.25">
      <c r="A99" s="169" t="s">
        <v>123</v>
      </c>
      <c r="B99" s="170"/>
      <c r="C99" s="182">
        <f>(C98/M66)*100</f>
        <v>0.22252473951515786</v>
      </c>
      <c r="D99" s="183">
        <f>(D98/M66)*100</f>
        <v>0.48693648882140422</v>
      </c>
      <c r="E99" s="156">
        <f>(E98/M66)*100</f>
        <v>0.70946122833656211</v>
      </c>
      <c r="F99" s="91"/>
      <c r="G99" s="186" t="s">
        <v>68</v>
      </c>
      <c r="H99" s="187"/>
      <c r="I99" s="187"/>
      <c r="J99" s="188"/>
      <c r="K99" s="188"/>
      <c r="L99" s="189">
        <f>SUM(L97:L98)</f>
        <v>107</v>
      </c>
      <c r="M99" s="190">
        <f>SUM(M97:M98)</f>
        <v>224</v>
      </c>
      <c r="N99" s="191">
        <f>SUM(N97:N98)</f>
        <v>331</v>
      </c>
    </row>
    <row r="100" spans="1:26" ht="15.75" customHeight="1" thickBot="1" x14ac:dyDescent="0.25">
      <c r="A100" s="252" t="s">
        <v>69</v>
      </c>
      <c r="B100" s="253"/>
      <c r="C100" s="176">
        <f>K26+K34</f>
        <v>10484</v>
      </c>
      <c r="D100" s="177">
        <f>L26+L34</f>
        <v>9758</v>
      </c>
      <c r="E100" s="178">
        <f>SUM(C100:D100)</f>
        <v>20242</v>
      </c>
      <c r="F100" s="90"/>
      <c r="V100" s="79"/>
      <c r="W100" s="95"/>
      <c r="X100" s="95"/>
    </row>
    <row r="101" spans="1:26" ht="15.75" customHeight="1" thickBot="1" x14ac:dyDescent="0.25">
      <c r="A101" s="254" t="s">
        <v>71</v>
      </c>
      <c r="B101" s="255"/>
      <c r="C101" s="184">
        <f>(C100/M66)*100</f>
        <v>27.446463165610762</v>
      </c>
      <c r="D101" s="185">
        <f>(D100/M66)*100</f>
        <v>25.545840096340122</v>
      </c>
      <c r="E101" s="153">
        <f>(E100/M66)*100</f>
        <v>52.992303261950887</v>
      </c>
      <c r="F101" s="91"/>
      <c r="G101" s="92" t="s">
        <v>70</v>
      </c>
      <c r="H101" s="72"/>
      <c r="I101" s="72"/>
      <c r="J101" s="72"/>
      <c r="K101" s="72"/>
      <c r="L101" s="72"/>
      <c r="M101" s="248">
        <f>(M26+M29+M31+M33+M50+M64)-M23</f>
        <v>20364</v>
      </c>
      <c r="N101" s="249"/>
      <c r="V101" s="79"/>
      <c r="W101" s="95"/>
      <c r="X101" s="95"/>
    </row>
    <row r="102" spans="1:26" ht="15.75" customHeight="1" x14ac:dyDescent="0.2">
      <c r="A102" s="256" t="s">
        <v>73</v>
      </c>
      <c r="B102" s="257"/>
      <c r="C102" s="133">
        <f>K51</f>
        <v>5931</v>
      </c>
      <c r="D102" s="134">
        <f>L51</f>
        <v>9806</v>
      </c>
      <c r="E102" s="132">
        <f>M51</f>
        <v>15737</v>
      </c>
      <c r="F102" s="90"/>
      <c r="G102" s="93" t="s">
        <v>72</v>
      </c>
      <c r="H102" s="73"/>
      <c r="I102" s="73"/>
      <c r="J102" s="73"/>
      <c r="K102" s="73"/>
      <c r="L102" s="73"/>
      <c r="M102" s="250">
        <f>M23+M28+M36</f>
        <v>7194</v>
      </c>
      <c r="N102" s="251"/>
      <c r="V102" s="79"/>
      <c r="W102" s="96"/>
      <c r="X102" s="96"/>
    </row>
    <row r="103" spans="1:26" ht="15.75" customHeight="1" thickBot="1" x14ac:dyDescent="0.25">
      <c r="A103" s="246" t="s">
        <v>75</v>
      </c>
      <c r="B103" s="247"/>
      <c r="C103" s="154">
        <f>(C102/M66)*100</f>
        <v>15.526990941934132</v>
      </c>
      <c r="D103" s="155">
        <f>(D102/M66)*100</f>
        <v>25.671501125713387</v>
      </c>
      <c r="E103" s="156">
        <f>(E102/M66)*100+0.1</f>
        <v>41.298492067647523</v>
      </c>
      <c r="F103" s="91"/>
      <c r="G103" s="94" t="s">
        <v>74</v>
      </c>
      <c r="H103" s="74"/>
      <c r="I103" s="74"/>
      <c r="J103" s="74"/>
      <c r="K103" s="74"/>
      <c r="L103" s="74"/>
      <c r="M103" s="211">
        <f>M37</f>
        <v>1111</v>
      </c>
      <c r="N103" s="212"/>
      <c r="O103" s="39"/>
      <c r="P103" s="70"/>
      <c r="Q103" s="70"/>
      <c r="R103" s="70"/>
      <c r="S103" s="70"/>
      <c r="T103" s="70"/>
      <c r="U103" s="70"/>
      <c r="V103" s="70"/>
      <c r="W103" s="70"/>
      <c r="X103" s="70"/>
      <c r="Y103" s="75"/>
      <c r="Z103" s="70"/>
    </row>
    <row r="104" spans="1:26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114"/>
      <c r="P104" s="99"/>
      <c r="Q104" s="144"/>
      <c r="R104" s="99"/>
      <c r="S104" s="99"/>
      <c r="T104" s="99"/>
      <c r="U104" s="99"/>
      <c r="V104" s="99"/>
      <c r="W104" s="99"/>
      <c r="X104" s="99"/>
      <c r="Y104" s="99"/>
      <c r="Z104" s="70"/>
    </row>
    <row r="105" spans="1:26" ht="13.5" thickBo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114"/>
      <c r="P105" s="99"/>
      <c r="Q105" s="144"/>
      <c r="R105" s="99"/>
      <c r="S105" s="99"/>
      <c r="T105" s="99"/>
      <c r="U105" s="99"/>
      <c r="V105" s="99"/>
      <c r="W105" s="99"/>
      <c r="X105" s="99"/>
      <c r="Y105" s="99"/>
      <c r="Z105" s="70"/>
    </row>
    <row r="106" spans="1:26" ht="15" customHeight="1" x14ac:dyDescent="0.2">
      <c r="A106" s="142" t="s">
        <v>119</v>
      </c>
      <c r="B106" s="143"/>
      <c r="C106" s="285" t="s">
        <v>76</v>
      </c>
      <c r="D106" s="286"/>
      <c r="E106" s="298" t="s">
        <v>77</v>
      </c>
      <c r="F106" s="299"/>
      <c r="G106" s="289" t="s">
        <v>78</v>
      </c>
      <c r="H106" s="289"/>
      <c r="I106" s="289"/>
      <c r="J106" s="287" t="s">
        <v>79</v>
      </c>
      <c r="K106" s="287"/>
      <c r="L106" s="285" t="s">
        <v>68</v>
      </c>
      <c r="M106" s="286"/>
      <c r="N106" s="297"/>
      <c r="O106" s="88"/>
      <c r="P106" s="79"/>
      <c r="Q106" s="79"/>
      <c r="R106" s="100"/>
      <c r="S106" s="100"/>
      <c r="T106" s="79"/>
      <c r="U106" s="101"/>
      <c r="V106" s="101"/>
      <c r="W106" s="101"/>
      <c r="X106" s="101"/>
      <c r="Y106" s="79"/>
    </row>
    <row r="107" spans="1:26" x14ac:dyDescent="0.2">
      <c r="A107" s="20" t="s">
        <v>60</v>
      </c>
      <c r="B107" s="97"/>
      <c r="C107" s="233">
        <f>K26</f>
        <v>8831</v>
      </c>
      <c r="D107" s="234"/>
      <c r="E107" s="231">
        <f>(C107/L107)*100</f>
        <v>51.661401661401662</v>
      </c>
      <c r="F107" s="284"/>
      <c r="G107" s="290">
        <f>L26</f>
        <v>8263</v>
      </c>
      <c r="H107" s="290"/>
      <c r="I107" s="290"/>
      <c r="J107" s="288">
        <f>(G107/L107*100)</f>
        <v>48.338598338598338</v>
      </c>
      <c r="K107" s="288"/>
      <c r="L107" s="233">
        <f>G107+C107</f>
        <v>17094</v>
      </c>
      <c r="M107" s="234"/>
      <c r="N107" s="300"/>
      <c r="O107" s="88"/>
      <c r="P107" s="79"/>
      <c r="Q107" s="79"/>
      <c r="R107" s="102"/>
      <c r="S107" s="102"/>
      <c r="T107" s="79"/>
      <c r="U107" s="103"/>
      <c r="V107" s="103"/>
      <c r="W107" s="103"/>
      <c r="X107" s="103"/>
      <c r="Y107" s="79"/>
    </row>
    <row r="108" spans="1:26" x14ac:dyDescent="0.2">
      <c r="A108" s="20" t="s">
        <v>62</v>
      </c>
      <c r="B108" s="97"/>
      <c r="C108" s="233">
        <f>K34</f>
        <v>1653</v>
      </c>
      <c r="D108" s="234"/>
      <c r="E108" s="231">
        <f t="shared" ref="E108:E110" si="71">(C108/L108)*100</f>
        <v>52.509529860228724</v>
      </c>
      <c r="F108" s="284"/>
      <c r="G108" s="290">
        <f>L34</f>
        <v>1495</v>
      </c>
      <c r="H108" s="290"/>
      <c r="I108" s="290"/>
      <c r="J108" s="288">
        <f t="shared" ref="J108:J110" si="72">(G108/L108*100)</f>
        <v>47.490470139771283</v>
      </c>
      <c r="K108" s="288"/>
      <c r="L108" s="233">
        <f>G108+C108</f>
        <v>3148</v>
      </c>
      <c r="M108" s="234"/>
      <c r="N108" s="300"/>
      <c r="O108" s="88"/>
      <c r="P108" s="79"/>
      <c r="Q108" s="79"/>
      <c r="R108" s="102"/>
      <c r="S108" s="102"/>
      <c r="T108" s="79"/>
      <c r="U108" s="103"/>
      <c r="V108" s="103"/>
      <c r="W108" s="103"/>
      <c r="X108" s="103"/>
      <c r="Y108" s="79"/>
    </row>
    <row r="109" spans="1:26" x14ac:dyDescent="0.2">
      <c r="A109" s="20" t="s">
        <v>64</v>
      </c>
      <c r="B109" s="97"/>
      <c r="C109" s="233">
        <f>K51</f>
        <v>5931</v>
      </c>
      <c r="D109" s="234"/>
      <c r="E109" s="231">
        <f t="shared" si="71"/>
        <v>37.688250619559</v>
      </c>
      <c r="F109" s="284"/>
      <c r="G109" s="290">
        <f>L51</f>
        <v>9806</v>
      </c>
      <c r="H109" s="290"/>
      <c r="I109" s="290"/>
      <c r="J109" s="288">
        <f t="shared" si="72"/>
        <v>62.311749380440993</v>
      </c>
      <c r="K109" s="288"/>
      <c r="L109" s="233">
        <f>G109+C109</f>
        <v>15737</v>
      </c>
      <c r="M109" s="234"/>
      <c r="N109" s="300"/>
      <c r="O109" s="88"/>
      <c r="P109" s="79"/>
      <c r="Q109" s="79"/>
      <c r="R109" s="102"/>
      <c r="S109" s="102"/>
      <c r="T109" s="79"/>
      <c r="U109" s="103"/>
      <c r="V109" s="103"/>
      <c r="W109" s="103"/>
      <c r="X109" s="103"/>
      <c r="Y109" s="79"/>
    </row>
    <row r="110" spans="1:26" x14ac:dyDescent="0.2">
      <c r="A110" s="20" t="s">
        <v>66</v>
      </c>
      <c r="B110" s="97"/>
      <c r="C110" s="233">
        <f>K64</f>
        <v>774</v>
      </c>
      <c r="D110" s="234"/>
      <c r="E110" s="231">
        <f t="shared" si="71"/>
        <v>34.8805768364128</v>
      </c>
      <c r="F110" s="284"/>
      <c r="G110" s="290">
        <f>L64</f>
        <v>1445</v>
      </c>
      <c r="H110" s="290"/>
      <c r="I110" s="290"/>
      <c r="J110" s="288">
        <f t="shared" si="72"/>
        <v>65.1194231635872</v>
      </c>
      <c r="K110" s="288"/>
      <c r="L110" s="233">
        <f>G110+C110</f>
        <v>2219</v>
      </c>
      <c r="M110" s="234"/>
      <c r="N110" s="300"/>
      <c r="O110" s="88"/>
      <c r="P110" s="79"/>
      <c r="Q110" s="79"/>
      <c r="R110" s="102"/>
      <c r="S110" s="102"/>
      <c r="T110" s="79"/>
      <c r="U110" s="103"/>
      <c r="V110" s="103"/>
      <c r="W110" s="103"/>
      <c r="X110" s="103"/>
      <c r="Y110" s="79"/>
    </row>
    <row r="111" spans="1:26" ht="15.75" customHeight="1" thickBot="1" x14ac:dyDescent="0.25">
      <c r="A111" s="30" t="s">
        <v>68</v>
      </c>
      <c r="B111" s="98"/>
      <c r="C111" s="312">
        <f>C110+C109+C108+C107</f>
        <v>17189</v>
      </c>
      <c r="D111" s="313"/>
      <c r="E111" s="227">
        <f>(C111/L111*100)</f>
        <v>44.999738206188802</v>
      </c>
      <c r="F111" s="311"/>
      <c r="G111" s="315">
        <f>G110+G109+G108+G107</f>
        <v>21009</v>
      </c>
      <c r="H111" s="315"/>
      <c r="I111" s="315"/>
      <c r="J111" s="314">
        <f>(G111/L111*100)</f>
        <v>55.000261793811191</v>
      </c>
      <c r="K111" s="314"/>
      <c r="L111" s="312">
        <f>C111+G111</f>
        <v>38198</v>
      </c>
      <c r="M111" s="313"/>
      <c r="N111" s="318"/>
      <c r="O111" s="88"/>
      <c r="P111" s="79"/>
      <c r="Q111" s="79"/>
      <c r="R111" s="104"/>
      <c r="S111" s="104"/>
      <c r="T111" s="79"/>
      <c r="U111" s="103"/>
      <c r="V111" s="103"/>
      <c r="W111" s="103"/>
      <c r="X111" s="103"/>
      <c r="Y111" s="79"/>
    </row>
    <row r="112" spans="1:26" ht="15.75" customHeight="1" x14ac:dyDescent="0.2">
      <c r="A112" s="157"/>
      <c r="B112" s="79"/>
      <c r="C112" s="209"/>
      <c r="D112" s="209"/>
      <c r="E112" s="210"/>
      <c r="F112" s="210"/>
      <c r="G112" s="209"/>
      <c r="H112" s="209"/>
      <c r="I112" s="209"/>
      <c r="J112" s="210"/>
      <c r="K112" s="210"/>
      <c r="L112" s="209"/>
      <c r="M112" s="209"/>
      <c r="N112" s="209"/>
      <c r="O112" s="88"/>
      <c r="P112" s="79"/>
      <c r="Q112" s="79"/>
      <c r="R112" s="104"/>
      <c r="S112" s="104"/>
      <c r="T112" s="79"/>
      <c r="U112" s="103"/>
      <c r="V112" s="103"/>
      <c r="W112" s="103"/>
      <c r="X112" s="103"/>
      <c r="Y112" s="79"/>
    </row>
    <row r="113" spans="1:26" x14ac:dyDescent="0.2">
      <c r="A113" s="2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8"/>
      <c r="O113" s="115"/>
      <c r="P113" s="77"/>
      <c r="Q113" s="77"/>
      <c r="R113" s="77"/>
      <c r="S113" s="77"/>
      <c r="T113" s="78"/>
      <c r="U113" s="78"/>
      <c r="V113" s="78"/>
      <c r="W113" s="78"/>
      <c r="X113" s="78"/>
      <c r="Y113" s="77"/>
      <c r="Z113" s="77"/>
    </row>
    <row r="114" spans="1:26" x14ac:dyDescent="0.2">
      <c r="A114" s="61" t="s">
        <v>146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8"/>
      <c r="O114" s="115"/>
      <c r="P114" s="77"/>
      <c r="Q114" s="77"/>
      <c r="R114" s="77"/>
      <c r="S114" s="77"/>
      <c r="T114" s="78"/>
      <c r="U114" s="78"/>
      <c r="V114" s="78"/>
      <c r="W114" s="78"/>
      <c r="X114" s="78"/>
      <c r="Y114" s="77"/>
      <c r="Z114" s="77"/>
    </row>
    <row r="115" spans="1:26" x14ac:dyDescent="0.2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8"/>
      <c r="O115" s="115"/>
      <c r="P115" s="77"/>
      <c r="Q115" s="77"/>
      <c r="R115" s="77"/>
      <c r="S115" s="77"/>
      <c r="T115" s="78"/>
      <c r="U115" s="78"/>
      <c r="V115" s="78"/>
      <c r="W115" s="78"/>
      <c r="X115" s="78"/>
      <c r="Y115" s="77"/>
      <c r="Z115" s="77"/>
    </row>
    <row r="116" spans="1:26" x14ac:dyDescent="0.2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8"/>
      <c r="O116" s="115"/>
      <c r="P116" s="77"/>
      <c r="Q116" s="77"/>
      <c r="R116" s="77"/>
      <c r="S116" s="77"/>
      <c r="T116" s="78"/>
      <c r="U116" s="78"/>
      <c r="V116" s="78"/>
      <c r="W116" s="78"/>
      <c r="X116" s="78"/>
      <c r="Y116" s="77"/>
      <c r="Z116" s="77"/>
    </row>
    <row r="117" spans="1:26" ht="13.5" thickBot="1" x14ac:dyDescent="0.25">
      <c r="A117" s="309" t="s">
        <v>80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10"/>
      <c r="L117" s="310"/>
      <c r="M117" s="310"/>
      <c r="N117" s="309"/>
      <c r="O117" s="112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 x14ac:dyDescent="0.2">
      <c r="A118" s="307" t="s">
        <v>81</v>
      </c>
      <c r="B118" s="301" t="s">
        <v>82</v>
      </c>
      <c r="C118" s="302"/>
      <c r="D118" s="302"/>
      <c r="E118" s="301" t="s">
        <v>83</v>
      </c>
      <c r="F118" s="302"/>
      <c r="G118" s="302"/>
      <c r="H118" s="301" t="s">
        <v>84</v>
      </c>
      <c r="I118" s="302"/>
      <c r="J118" s="302"/>
      <c r="K118" s="301" t="s">
        <v>85</v>
      </c>
      <c r="L118" s="302"/>
      <c r="M118" s="316"/>
      <c r="N118" s="305" t="s">
        <v>86</v>
      </c>
      <c r="O118" s="88"/>
      <c r="P118" s="105"/>
      <c r="Q118" s="105"/>
      <c r="R118" s="79"/>
      <c r="S118" s="105"/>
      <c r="T118" s="105"/>
      <c r="U118" s="79"/>
      <c r="V118" s="79"/>
      <c r="W118" s="79"/>
      <c r="X118" s="79"/>
      <c r="Y118" s="79"/>
      <c r="Z118" s="79"/>
    </row>
    <row r="119" spans="1:26" ht="15.75" customHeight="1" x14ac:dyDescent="0.2">
      <c r="A119" s="308"/>
      <c r="B119" s="303"/>
      <c r="C119" s="304"/>
      <c r="D119" s="304"/>
      <c r="E119" s="303"/>
      <c r="F119" s="304"/>
      <c r="G119" s="304"/>
      <c r="H119" s="303"/>
      <c r="I119" s="304"/>
      <c r="J119" s="304"/>
      <c r="K119" s="303"/>
      <c r="L119" s="304"/>
      <c r="M119" s="317"/>
      <c r="N119" s="306"/>
      <c r="O119" s="88"/>
      <c r="P119" s="105"/>
      <c r="Q119" s="105"/>
      <c r="R119" s="79"/>
      <c r="S119" s="105"/>
      <c r="T119" s="105"/>
      <c r="U119" s="79"/>
      <c r="V119" s="79"/>
      <c r="W119" s="79"/>
      <c r="X119" s="79"/>
      <c r="Y119" s="79"/>
      <c r="Z119" s="79"/>
    </row>
    <row r="120" spans="1:26" x14ac:dyDescent="0.2">
      <c r="A120" s="109" t="s">
        <v>87</v>
      </c>
      <c r="B120" s="221">
        <v>315</v>
      </c>
      <c r="C120" s="222"/>
      <c r="D120" s="222"/>
      <c r="E120" s="221">
        <v>191</v>
      </c>
      <c r="F120" s="222"/>
      <c r="G120" s="222"/>
      <c r="H120" s="221"/>
      <c r="I120" s="222"/>
      <c r="J120" s="222"/>
      <c r="K120" s="119"/>
      <c r="L120" s="120"/>
      <c r="M120" s="121"/>
      <c r="N120" s="123">
        <f t="shared" ref="N120:N141" si="73">SUM(B120:L120)</f>
        <v>506</v>
      </c>
      <c r="O120" s="88"/>
      <c r="P120" s="81"/>
      <c r="Q120" s="81"/>
      <c r="R120" s="79"/>
      <c r="S120" s="81"/>
      <c r="T120" s="81"/>
      <c r="U120" s="79"/>
      <c r="V120" s="79"/>
      <c r="W120" s="79"/>
      <c r="X120" s="79"/>
      <c r="Y120" s="79"/>
      <c r="Z120" s="79"/>
    </row>
    <row r="121" spans="1:26" x14ac:dyDescent="0.2">
      <c r="A121" s="109" t="s">
        <v>88</v>
      </c>
      <c r="B121" s="221">
        <v>329</v>
      </c>
      <c r="C121" s="222"/>
      <c r="D121" s="222"/>
      <c r="E121" s="221">
        <v>182</v>
      </c>
      <c r="F121" s="222"/>
      <c r="G121" s="222"/>
      <c r="H121" s="221"/>
      <c r="I121" s="222"/>
      <c r="J121" s="222"/>
      <c r="K121" s="117"/>
      <c r="L121" s="118"/>
      <c r="M121" s="97"/>
      <c r="N121" s="123">
        <f t="shared" si="73"/>
        <v>511</v>
      </c>
      <c r="O121" s="88"/>
      <c r="P121" s="81"/>
      <c r="Q121" s="81"/>
      <c r="R121" s="79"/>
      <c r="S121" s="81"/>
      <c r="T121" s="81"/>
      <c r="U121" s="79"/>
      <c r="V121" s="79"/>
      <c r="W121" s="79"/>
      <c r="X121" s="79"/>
      <c r="Y121" s="79"/>
      <c r="Z121" s="79"/>
    </row>
    <row r="122" spans="1:26" x14ac:dyDescent="0.2">
      <c r="A122" s="109" t="s">
        <v>89</v>
      </c>
      <c r="B122" s="221">
        <v>548</v>
      </c>
      <c r="C122" s="222"/>
      <c r="D122" s="222"/>
      <c r="E122" s="221">
        <v>191</v>
      </c>
      <c r="F122" s="222"/>
      <c r="G122" s="222"/>
      <c r="H122" s="221">
        <v>26</v>
      </c>
      <c r="I122" s="222"/>
      <c r="J122" s="222"/>
      <c r="K122" s="117"/>
      <c r="L122" s="118"/>
      <c r="M122" s="97"/>
      <c r="N122" s="123">
        <f t="shared" si="73"/>
        <v>765</v>
      </c>
      <c r="O122" s="88"/>
      <c r="P122" s="81"/>
      <c r="Q122" s="81"/>
      <c r="R122" s="79"/>
      <c r="S122" s="81"/>
      <c r="T122" s="81"/>
      <c r="U122" s="79"/>
      <c r="V122" s="79"/>
      <c r="W122" s="79"/>
      <c r="X122" s="79"/>
      <c r="Y122" s="79"/>
      <c r="Z122" s="79"/>
    </row>
    <row r="123" spans="1:26" x14ac:dyDescent="0.2">
      <c r="A123" s="109" t="s">
        <v>90</v>
      </c>
      <c r="B123" s="221">
        <v>1215</v>
      </c>
      <c r="C123" s="222"/>
      <c r="D123" s="222"/>
      <c r="E123" s="221">
        <v>187</v>
      </c>
      <c r="F123" s="222"/>
      <c r="G123" s="222"/>
      <c r="H123" s="221">
        <v>50</v>
      </c>
      <c r="I123" s="222"/>
      <c r="J123" s="222"/>
      <c r="K123" s="117"/>
      <c r="L123" s="118"/>
      <c r="M123" s="97"/>
      <c r="N123" s="123">
        <f t="shared" si="73"/>
        <v>1452</v>
      </c>
      <c r="O123" s="88"/>
      <c r="P123" s="81"/>
      <c r="Q123" s="81"/>
      <c r="R123" s="79"/>
      <c r="S123" s="81"/>
      <c r="T123" s="81"/>
      <c r="U123" s="79"/>
      <c r="V123" s="79"/>
      <c r="W123" s="79"/>
      <c r="X123" s="79"/>
      <c r="Y123" s="79"/>
      <c r="Z123" s="79"/>
    </row>
    <row r="124" spans="1:26" x14ac:dyDescent="0.2">
      <c r="A124" s="109" t="s">
        <v>91</v>
      </c>
      <c r="B124" s="221">
        <v>2074</v>
      </c>
      <c r="C124" s="222"/>
      <c r="D124" s="222"/>
      <c r="E124" s="221">
        <v>489</v>
      </c>
      <c r="F124" s="222"/>
      <c r="G124" s="222"/>
      <c r="H124" s="221">
        <v>44</v>
      </c>
      <c r="I124" s="222"/>
      <c r="J124" s="222"/>
      <c r="K124" s="117"/>
      <c r="L124" s="118"/>
      <c r="M124" s="97"/>
      <c r="N124" s="123">
        <f t="shared" si="73"/>
        <v>2607</v>
      </c>
      <c r="O124" s="88"/>
      <c r="P124" s="81"/>
      <c r="Q124" s="81"/>
      <c r="R124" s="79"/>
      <c r="S124" s="81"/>
      <c r="T124" s="81"/>
      <c r="U124" s="79"/>
      <c r="V124" s="79"/>
      <c r="W124" s="79"/>
      <c r="X124" s="79"/>
      <c r="Y124" s="79"/>
      <c r="Z124" s="79"/>
    </row>
    <row r="125" spans="1:26" x14ac:dyDescent="0.2">
      <c r="A125" s="109" t="s">
        <v>92</v>
      </c>
      <c r="B125" s="221">
        <v>2236</v>
      </c>
      <c r="C125" s="222"/>
      <c r="D125" s="222"/>
      <c r="E125" s="221">
        <v>562</v>
      </c>
      <c r="F125" s="222"/>
      <c r="G125" s="222"/>
      <c r="H125" s="221">
        <v>23</v>
      </c>
      <c r="I125" s="222"/>
      <c r="J125" s="222"/>
      <c r="K125" s="221">
        <v>4</v>
      </c>
      <c r="L125" s="222"/>
      <c r="M125" s="223"/>
      <c r="N125" s="123">
        <f t="shared" si="73"/>
        <v>2825</v>
      </c>
      <c r="O125" s="88"/>
      <c r="P125" s="81"/>
      <c r="Q125" s="81"/>
      <c r="R125" s="79"/>
      <c r="S125" s="81"/>
      <c r="T125" s="81"/>
      <c r="U125" s="79"/>
      <c r="V125" s="79"/>
      <c r="W125" s="79"/>
      <c r="X125" s="79"/>
      <c r="Y125" s="79"/>
      <c r="Z125" s="79"/>
    </row>
    <row r="126" spans="1:26" x14ac:dyDescent="0.2">
      <c r="A126" s="109" t="s">
        <v>93</v>
      </c>
      <c r="B126" s="221">
        <v>2171</v>
      </c>
      <c r="C126" s="222"/>
      <c r="D126" s="222"/>
      <c r="E126" s="221">
        <v>738</v>
      </c>
      <c r="F126" s="222"/>
      <c r="G126" s="222"/>
      <c r="H126" s="221">
        <v>34</v>
      </c>
      <c r="I126" s="222"/>
      <c r="J126" s="222"/>
      <c r="K126" s="221">
        <v>2</v>
      </c>
      <c r="L126" s="222"/>
      <c r="M126" s="223"/>
      <c r="N126" s="123">
        <f t="shared" si="73"/>
        <v>2945</v>
      </c>
      <c r="O126" s="88"/>
      <c r="P126" s="81"/>
      <c r="Q126" s="81"/>
      <c r="R126" s="79"/>
      <c r="S126" s="81"/>
      <c r="T126" s="81"/>
      <c r="U126" s="79"/>
      <c r="V126" s="79"/>
      <c r="W126" s="79"/>
      <c r="X126" s="79"/>
      <c r="Y126" s="79"/>
      <c r="Z126" s="79"/>
    </row>
    <row r="127" spans="1:26" x14ac:dyDescent="0.2">
      <c r="A127" s="109" t="s">
        <v>94</v>
      </c>
      <c r="B127" s="221">
        <v>3044</v>
      </c>
      <c r="C127" s="222"/>
      <c r="D127" s="222"/>
      <c r="E127" s="221">
        <v>1014</v>
      </c>
      <c r="F127" s="222"/>
      <c r="G127" s="222"/>
      <c r="H127" s="221">
        <v>45</v>
      </c>
      <c r="I127" s="222"/>
      <c r="J127" s="222"/>
      <c r="K127" s="221">
        <v>7</v>
      </c>
      <c r="L127" s="222"/>
      <c r="M127" s="223"/>
      <c r="N127" s="123">
        <f t="shared" si="73"/>
        <v>4110</v>
      </c>
      <c r="O127" s="88"/>
      <c r="P127" s="81"/>
      <c r="Q127" s="81"/>
      <c r="R127" s="79"/>
      <c r="S127" s="81"/>
      <c r="T127" s="81"/>
      <c r="U127" s="79"/>
      <c r="V127" s="79"/>
      <c r="W127" s="79"/>
      <c r="X127" s="79"/>
      <c r="Y127" s="79"/>
      <c r="Z127" s="79"/>
    </row>
    <row r="128" spans="1:26" x14ac:dyDescent="0.2">
      <c r="A128" s="109" t="s">
        <v>95</v>
      </c>
      <c r="B128" s="221">
        <v>2441</v>
      </c>
      <c r="C128" s="222"/>
      <c r="D128" s="222"/>
      <c r="E128" s="221">
        <v>1236</v>
      </c>
      <c r="F128" s="222"/>
      <c r="G128" s="222"/>
      <c r="H128" s="221">
        <v>59</v>
      </c>
      <c r="I128" s="222"/>
      <c r="J128" s="222"/>
      <c r="K128" s="221">
        <v>5</v>
      </c>
      <c r="L128" s="222"/>
      <c r="M128" s="223"/>
      <c r="N128" s="123">
        <f t="shared" si="73"/>
        <v>3741</v>
      </c>
      <c r="O128" s="88"/>
      <c r="P128" s="81"/>
      <c r="Q128" s="81"/>
      <c r="R128" s="79"/>
      <c r="S128" s="81"/>
      <c r="T128" s="81"/>
      <c r="U128" s="79"/>
      <c r="V128" s="79"/>
      <c r="W128" s="79"/>
      <c r="X128" s="79"/>
      <c r="Y128" s="79"/>
      <c r="Z128" s="79"/>
    </row>
    <row r="129" spans="1:26" x14ac:dyDescent="0.2">
      <c r="A129" s="109" t="s">
        <v>96</v>
      </c>
      <c r="B129" s="221">
        <v>3186</v>
      </c>
      <c r="C129" s="222"/>
      <c r="D129" s="222"/>
      <c r="E129" s="221">
        <v>1517</v>
      </c>
      <c r="F129" s="222"/>
      <c r="G129" s="222"/>
      <c r="H129" s="221">
        <v>61</v>
      </c>
      <c r="I129" s="222"/>
      <c r="J129" s="222"/>
      <c r="K129" s="221">
        <v>4</v>
      </c>
      <c r="L129" s="222"/>
      <c r="M129" s="223"/>
      <c r="N129" s="123">
        <f t="shared" si="73"/>
        <v>4768</v>
      </c>
      <c r="O129" s="88"/>
      <c r="P129" s="81"/>
      <c r="Q129" s="81"/>
      <c r="R129" s="79"/>
      <c r="S129" s="81"/>
      <c r="T129" s="81"/>
      <c r="U129" s="79"/>
      <c r="V129" s="79"/>
      <c r="W129" s="79"/>
      <c r="X129" s="79"/>
      <c r="Y129" s="79"/>
      <c r="Z129" s="79"/>
    </row>
    <row r="130" spans="1:26" x14ac:dyDescent="0.2">
      <c r="A130" s="109" t="s">
        <v>97</v>
      </c>
      <c r="B130" s="221">
        <v>4579</v>
      </c>
      <c r="C130" s="222"/>
      <c r="D130" s="222"/>
      <c r="E130" s="221">
        <v>1454</v>
      </c>
      <c r="F130" s="222"/>
      <c r="G130" s="222"/>
      <c r="H130" s="221">
        <v>245</v>
      </c>
      <c r="I130" s="222"/>
      <c r="J130" s="222"/>
      <c r="K130" s="221">
        <v>8</v>
      </c>
      <c r="L130" s="222"/>
      <c r="M130" s="223"/>
      <c r="N130" s="123">
        <f t="shared" si="73"/>
        <v>6286</v>
      </c>
      <c r="O130" s="88"/>
      <c r="P130" s="81"/>
      <c r="Q130" s="81"/>
      <c r="R130" s="79"/>
      <c r="S130" s="81"/>
      <c r="T130" s="81"/>
      <c r="U130" s="79"/>
      <c r="V130" s="79"/>
      <c r="W130" s="79"/>
      <c r="X130" s="79"/>
      <c r="Y130" s="79"/>
      <c r="Z130" s="79"/>
    </row>
    <row r="131" spans="1:26" x14ac:dyDescent="0.2">
      <c r="A131" s="109" t="s">
        <v>98</v>
      </c>
      <c r="B131" s="221">
        <v>2683</v>
      </c>
      <c r="C131" s="222"/>
      <c r="D131" s="222"/>
      <c r="E131" s="221">
        <v>1682</v>
      </c>
      <c r="F131" s="222"/>
      <c r="G131" s="222"/>
      <c r="H131" s="221">
        <v>341</v>
      </c>
      <c r="I131" s="222"/>
      <c r="J131" s="222"/>
      <c r="K131" s="221">
        <v>3</v>
      </c>
      <c r="L131" s="222"/>
      <c r="M131" s="223"/>
      <c r="N131" s="123">
        <f t="shared" si="73"/>
        <v>4709</v>
      </c>
      <c r="O131" s="88"/>
      <c r="P131" s="81"/>
      <c r="Q131" s="81"/>
      <c r="R131" s="79"/>
      <c r="S131" s="81"/>
      <c r="T131" s="81"/>
      <c r="U131" s="79"/>
      <c r="V131" s="79"/>
      <c r="W131" s="79"/>
      <c r="X131" s="79"/>
      <c r="Y131" s="79"/>
      <c r="Z131" s="79"/>
    </row>
    <row r="132" spans="1:26" x14ac:dyDescent="0.2">
      <c r="A132" s="109" t="s">
        <v>99</v>
      </c>
      <c r="B132" s="221">
        <v>2585</v>
      </c>
      <c r="C132" s="222"/>
      <c r="D132" s="222"/>
      <c r="E132" s="221">
        <v>2083</v>
      </c>
      <c r="F132" s="222"/>
      <c r="G132" s="222"/>
      <c r="H132" s="221">
        <v>374</v>
      </c>
      <c r="I132" s="222"/>
      <c r="J132" s="222"/>
      <c r="K132" s="221">
        <v>3</v>
      </c>
      <c r="L132" s="222"/>
      <c r="M132" s="223"/>
      <c r="N132" s="123">
        <f t="shared" si="73"/>
        <v>5045</v>
      </c>
      <c r="O132" s="88"/>
      <c r="P132" s="81"/>
      <c r="Q132" s="81"/>
      <c r="R132" s="79"/>
      <c r="S132" s="81"/>
      <c r="T132" s="81"/>
      <c r="U132" s="79"/>
      <c r="V132" s="79"/>
      <c r="W132" s="79"/>
      <c r="X132" s="79"/>
      <c r="Y132" s="79"/>
      <c r="Z132" s="79"/>
    </row>
    <row r="133" spans="1:26" x14ac:dyDescent="0.2">
      <c r="A133" s="109" t="s">
        <v>100</v>
      </c>
      <c r="B133" s="221">
        <v>3769</v>
      </c>
      <c r="C133" s="222"/>
      <c r="D133" s="222"/>
      <c r="E133" s="221">
        <v>2260</v>
      </c>
      <c r="F133" s="222"/>
      <c r="G133" s="222"/>
      <c r="H133" s="221">
        <v>465</v>
      </c>
      <c r="I133" s="222"/>
      <c r="J133" s="222"/>
      <c r="K133" s="221">
        <v>5</v>
      </c>
      <c r="L133" s="222"/>
      <c r="M133" s="223"/>
      <c r="N133" s="123">
        <f t="shared" si="73"/>
        <v>6499</v>
      </c>
      <c r="O133" s="88"/>
      <c r="P133" s="81"/>
      <c r="Q133" s="81"/>
      <c r="R133" s="79"/>
      <c r="S133" s="81"/>
      <c r="T133" s="81"/>
      <c r="U133" s="79"/>
      <c r="V133" s="79"/>
      <c r="W133" s="79"/>
      <c r="X133" s="79"/>
      <c r="Y133" s="79"/>
      <c r="Z133" s="79"/>
    </row>
    <row r="134" spans="1:26" x14ac:dyDescent="0.2">
      <c r="A134" s="109" t="s">
        <v>101</v>
      </c>
      <c r="B134" s="221">
        <v>4583</v>
      </c>
      <c r="C134" s="222"/>
      <c r="D134" s="222"/>
      <c r="E134" s="221">
        <v>2614</v>
      </c>
      <c r="F134" s="222"/>
      <c r="G134" s="222"/>
      <c r="H134" s="221">
        <v>582</v>
      </c>
      <c r="I134" s="222"/>
      <c r="J134" s="222"/>
      <c r="K134" s="221">
        <v>17</v>
      </c>
      <c r="L134" s="222"/>
      <c r="M134" s="223"/>
      <c r="N134" s="123">
        <f t="shared" si="73"/>
        <v>7796</v>
      </c>
      <c r="O134" s="88"/>
      <c r="P134" s="81"/>
      <c r="Q134" s="81"/>
      <c r="R134" s="79"/>
      <c r="S134" s="81"/>
      <c r="T134" s="81"/>
      <c r="U134" s="79"/>
      <c r="V134" s="79"/>
      <c r="W134" s="79"/>
      <c r="X134" s="79"/>
      <c r="Y134" s="79"/>
      <c r="Z134" s="79"/>
    </row>
    <row r="135" spans="1:26" x14ac:dyDescent="0.2">
      <c r="A135" s="109" t="s">
        <v>102</v>
      </c>
      <c r="B135" s="221">
        <v>4302</v>
      </c>
      <c r="C135" s="222"/>
      <c r="D135" s="222"/>
      <c r="E135" s="221">
        <v>2983</v>
      </c>
      <c r="F135" s="222"/>
      <c r="G135" s="222"/>
      <c r="H135" s="221">
        <v>567</v>
      </c>
      <c r="I135" s="222"/>
      <c r="J135" s="222"/>
      <c r="K135" s="221">
        <v>12</v>
      </c>
      <c r="L135" s="222"/>
      <c r="M135" s="223"/>
      <c r="N135" s="123">
        <f t="shared" si="73"/>
        <v>7864</v>
      </c>
      <c r="O135" s="88"/>
      <c r="P135" s="81"/>
      <c r="Q135" s="81"/>
      <c r="R135" s="79"/>
      <c r="S135" s="81"/>
      <c r="T135" s="81"/>
      <c r="U135" s="79"/>
      <c r="V135" s="79"/>
      <c r="W135" s="79"/>
      <c r="X135" s="79"/>
      <c r="Y135" s="79"/>
      <c r="Z135" s="79"/>
    </row>
    <row r="136" spans="1:26" x14ac:dyDescent="0.2">
      <c r="A136" s="109" t="s">
        <v>103</v>
      </c>
      <c r="B136" s="221">
        <v>4769</v>
      </c>
      <c r="C136" s="222"/>
      <c r="D136" s="222"/>
      <c r="E136" s="221">
        <v>2692</v>
      </c>
      <c r="F136" s="222"/>
      <c r="G136" s="222"/>
      <c r="H136" s="221">
        <v>590</v>
      </c>
      <c r="I136" s="222"/>
      <c r="J136" s="222"/>
      <c r="K136" s="221">
        <v>14</v>
      </c>
      <c r="L136" s="222"/>
      <c r="M136" s="223"/>
      <c r="N136" s="123">
        <f t="shared" si="73"/>
        <v>8065</v>
      </c>
      <c r="O136" s="88"/>
      <c r="P136" s="81"/>
      <c r="Q136" s="81"/>
      <c r="R136" s="79"/>
      <c r="S136" s="81"/>
      <c r="T136" s="81"/>
      <c r="U136" s="79"/>
      <c r="V136" s="79"/>
      <c r="W136" s="79"/>
      <c r="X136" s="79"/>
      <c r="Y136" s="79"/>
      <c r="Z136" s="79"/>
    </row>
    <row r="137" spans="1:26" x14ac:dyDescent="0.2">
      <c r="A137" s="109" t="s">
        <v>104</v>
      </c>
      <c r="B137" s="221">
        <v>5660</v>
      </c>
      <c r="C137" s="222"/>
      <c r="D137" s="222"/>
      <c r="E137" s="221">
        <v>1976</v>
      </c>
      <c r="F137" s="222"/>
      <c r="G137" s="222"/>
      <c r="H137" s="221">
        <v>642</v>
      </c>
      <c r="I137" s="222"/>
      <c r="J137" s="222"/>
      <c r="K137" s="221">
        <v>37</v>
      </c>
      <c r="L137" s="222"/>
      <c r="M137" s="223"/>
      <c r="N137" s="123">
        <f t="shared" si="73"/>
        <v>8315</v>
      </c>
      <c r="O137" s="88"/>
      <c r="P137" s="81"/>
      <c r="Q137" s="81"/>
      <c r="R137" s="79"/>
      <c r="S137" s="81"/>
      <c r="T137" s="81"/>
      <c r="U137" s="79"/>
      <c r="V137" s="79"/>
      <c r="W137" s="79"/>
      <c r="X137" s="79"/>
      <c r="Y137" s="79"/>
      <c r="Z137" s="79"/>
    </row>
    <row r="138" spans="1:26" x14ac:dyDescent="0.2">
      <c r="A138" s="109" t="s">
        <v>105</v>
      </c>
      <c r="B138" s="221">
        <v>4725</v>
      </c>
      <c r="C138" s="222"/>
      <c r="D138" s="222"/>
      <c r="E138" s="221">
        <v>2097</v>
      </c>
      <c r="F138" s="222"/>
      <c r="G138" s="222"/>
      <c r="H138" s="221">
        <v>301</v>
      </c>
      <c r="I138" s="222"/>
      <c r="J138" s="222"/>
      <c r="K138" s="221">
        <v>31</v>
      </c>
      <c r="L138" s="222"/>
      <c r="M138" s="223"/>
      <c r="N138" s="123">
        <f t="shared" si="73"/>
        <v>7154</v>
      </c>
      <c r="O138" s="88"/>
      <c r="P138" s="81"/>
      <c r="Q138" s="81"/>
      <c r="R138" s="79"/>
      <c r="S138" s="81"/>
      <c r="T138" s="81"/>
      <c r="U138" s="79"/>
      <c r="V138" s="79"/>
      <c r="W138" s="79"/>
      <c r="X138" s="79"/>
      <c r="Y138" s="79"/>
      <c r="Z138" s="79"/>
    </row>
    <row r="139" spans="1:26" x14ac:dyDescent="0.2">
      <c r="A139" s="109" t="s">
        <v>106</v>
      </c>
      <c r="B139" s="221">
        <v>4198</v>
      </c>
      <c r="C139" s="222"/>
      <c r="D139" s="222"/>
      <c r="E139" s="221">
        <v>2839</v>
      </c>
      <c r="F139" s="222"/>
      <c r="G139" s="222"/>
      <c r="H139" s="221">
        <v>324</v>
      </c>
      <c r="I139" s="222"/>
      <c r="J139" s="222"/>
      <c r="K139" s="221">
        <v>37</v>
      </c>
      <c r="L139" s="222"/>
      <c r="M139" s="223"/>
      <c r="N139" s="123">
        <f t="shared" si="73"/>
        <v>7398</v>
      </c>
      <c r="O139" s="88"/>
      <c r="P139" s="81"/>
      <c r="Q139" s="81"/>
      <c r="R139" s="79"/>
      <c r="S139" s="81"/>
      <c r="T139" s="81"/>
      <c r="U139" s="79"/>
      <c r="V139" s="79"/>
      <c r="W139" s="79"/>
      <c r="X139" s="79"/>
      <c r="Y139" s="79"/>
      <c r="Z139" s="79"/>
    </row>
    <row r="140" spans="1:26" x14ac:dyDescent="0.2">
      <c r="A140" s="116" t="s">
        <v>116</v>
      </c>
      <c r="B140" s="221">
        <v>4109</v>
      </c>
      <c r="C140" s="222"/>
      <c r="D140" s="223"/>
      <c r="E140" s="221">
        <v>3289</v>
      </c>
      <c r="F140" s="222"/>
      <c r="G140" s="223"/>
      <c r="H140" s="221">
        <v>332</v>
      </c>
      <c r="I140" s="222"/>
      <c r="J140" s="223"/>
      <c r="K140" s="221">
        <v>22</v>
      </c>
      <c r="L140" s="222"/>
      <c r="M140" s="223"/>
      <c r="N140" s="124">
        <f t="shared" si="73"/>
        <v>7752</v>
      </c>
      <c r="O140" s="88"/>
      <c r="P140" s="81"/>
      <c r="Q140" s="81"/>
      <c r="R140" s="79"/>
      <c r="S140" s="81"/>
      <c r="T140" s="81"/>
      <c r="U140" s="79"/>
      <c r="V140" s="79"/>
      <c r="W140" s="79"/>
      <c r="X140" s="79"/>
      <c r="Y140" s="79"/>
      <c r="Z140" s="79"/>
    </row>
    <row r="141" spans="1:26" ht="15.75" customHeight="1" thickBot="1" x14ac:dyDescent="0.25">
      <c r="A141" s="110" t="s">
        <v>68</v>
      </c>
      <c r="B141" s="224">
        <f>SUM(B120:D140)</f>
        <v>63521</v>
      </c>
      <c r="C141" s="225"/>
      <c r="D141" s="225"/>
      <c r="E141" s="224">
        <f t="shared" ref="E141" si="74">SUM(E120:G140)</f>
        <v>32276</v>
      </c>
      <c r="F141" s="225"/>
      <c r="G141" s="225"/>
      <c r="H141" s="224">
        <f t="shared" ref="H141" si="75">SUM(H120:J140)</f>
        <v>5105</v>
      </c>
      <c r="I141" s="225"/>
      <c r="J141" s="225"/>
      <c r="K141" s="224">
        <f t="shared" ref="K141" si="76">SUM(K120:M140)</f>
        <v>211</v>
      </c>
      <c r="L141" s="225"/>
      <c r="M141" s="225"/>
      <c r="N141" s="125">
        <f t="shared" si="73"/>
        <v>101113</v>
      </c>
      <c r="O141" s="88"/>
      <c r="P141" s="106"/>
      <c r="Q141" s="106"/>
      <c r="R141" s="79"/>
      <c r="S141" s="106"/>
      <c r="T141" s="106"/>
      <c r="U141" s="79"/>
      <c r="V141" s="79"/>
      <c r="W141" s="79"/>
      <c r="X141" s="79"/>
      <c r="Y141" s="79"/>
      <c r="Z141" s="79"/>
    </row>
    <row r="142" spans="1:26" x14ac:dyDescent="0.2">
      <c r="A142" s="6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114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x14ac:dyDescent="0.2">
      <c r="A143" s="219" t="s">
        <v>107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122"/>
      <c r="P143" s="122"/>
      <c r="Q143" s="122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2">
      <c r="A144" s="2"/>
    </row>
  </sheetData>
  <mergeCells count="159">
    <mergeCell ref="B141:D141"/>
    <mergeCell ref="B139:D139"/>
    <mergeCell ref="B135:D135"/>
    <mergeCell ref="B136:D136"/>
    <mergeCell ref="B124:D124"/>
    <mergeCell ref="B122:D122"/>
    <mergeCell ref="B123:D123"/>
    <mergeCell ref="L108:N108"/>
    <mergeCell ref="L109:N109"/>
    <mergeCell ref="L110:N110"/>
    <mergeCell ref="L111:N111"/>
    <mergeCell ref="K141:M141"/>
    <mergeCell ref="B125:D125"/>
    <mergeCell ref="B126:D126"/>
    <mergeCell ref="B127:D127"/>
    <mergeCell ref="B128:D128"/>
    <mergeCell ref="B129:D129"/>
    <mergeCell ref="B130:D130"/>
    <mergeCell ref="B137:D137"/>
    <mergeCell ref="B138:D138"/>
    <mergeCell ref="B133:D133"/>
    <mergeCell ref="B134:D134"/>
    <mergeCell ref="B131:D131"/>
    <mergeCell ref="B132:D132"/>
    <mergeCell ref="C111:D111"/>
    <mergeCell ref="J111:K111"/>
    <mergeCell ref="G111:I111"/>
    <mergeCell ref="B118:D119"/>
    <mergeCell ref="B120:D120"/>
    <mergeCell ref="E108:F108"/>
    <mergeCell ref="C108:D108"/>
    <mergeCell ref="J108:K108"/>
    <mergeCell ref="K118:M119"/>
    <mergeCell ref="G108:I108"/>
    <mergeCell ref="A96:B96"/>
    <mergeCell ref="A97:B97"/>
    <mergeCell ref="L106:N106"/>
    <mergeCell ref="E106:F106"/>
    <mergeCell ref="L107:N107"/>
    <mergeCell ref="B121:D121"/>
    <mergeCell ref="E110:F110"/>
    <mergeCell ref="C110:D110"/>
    <mergeCell ref="J110:K110"/>
    <mergeCell ref="G110:I110"/>
    <mergeCell ref="E109:F109"/>
    <mergeCell ref="C109:D109"/>
    <mergeCell ref="J109:K109"/>
    <mergeCell ref="G109:I109"/>
    <mergeCell ref="H118:J119"/>
    <mergeCell ref="H120:J120"/>
    <mergeCell ref="H121:J121"/>
    <mergeCell ref="E118:G119"/>
    <mergeCell ref="E120:G120"/>
    <mergeCell ref="E121:G121"/>
    <mergeCell ref="N118:N119"/>
    <mergeCell ref="A118:A119"/>
    <mergeCell ref="A117:N117"/>
    <mergeCell ref="E111:F111"/>
    <mergeCell ref="E107:F107"/>
    <mergeCell ref="C106:D106"/>
    <mergeCell ref="C107:D107"/>
    <mergeCell ref="J106:K106"/>
    <mergeCell ref="J107:K107"/>
    <mergeCell ref="G106:I106"/>
    <mergeCell ref="G107:I107"/>
    <mergeCell ref="J89:L89"/>
    <mergeCell ref="J90:L90"/>
    <mergeCell ref="J91:L91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A83:N83"/>
    <mergeCell ref="H137:J137"/>
    <mergeCell ref="M90:N90"/>
    <mergeCell ref="M91:N91"/>
    <mergeCell ref="M88:N88"/>
    <mergeCell ref="M89:N89"/>
    <mergeCell ref="J88:L88"/>
    <mergeCell ref="M86:N86"/>
    <mergeCell ref="M87:N87"/>
    <mergeCell ref="J86:L86"/>
    <mergeCell ref="J87:L87"/>
    <mergeCell ref="A103:B103"/>
    <mergeCell ref="M101:N101"/>
    <mergeCell ref="M102:N102"/>
    <mergeCell ref="A100:B100"/>
    <mergeCell ref="A101:B101"/>
    <mergeCell ref="H122:J122"/>
    <mergeCell ref="H123:J123"/>
    <mergeCell ref="H124:J124"/>
    <mergeCell ref="H125:J125"/>
    <mergeCell ref="H126:J126"/>
    <mergeCell ref="H127:J127"/>
    <mergeCell ref="E133:G133"/>
    <mergeCell ref="A102:B102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K138:M138"/>
    <mergeCell ref="K139:M139"/>
    <mergeCell ref="K140:M140"/>
    <mergeCell ref="E141:G141"/>
    <mergeCell ref="E131:G131"/>
    <mergeCell ref="E132:G132"/>
    <mergeCell ref="E134:G134"/>
    <mergeCell ref="E135:G135"/>
    <mergeCell ref="E136:G136"/>
    <mergeCell ref="E137:G137"/>
    <mergeCell ref="E138:G138"/>
    <mergeCell ref="E139:G139"/>
    <mergeCell ref="H138:J138"/>
    <mergeCell ref="H139:J139"/>
    <mergeCell ref="H141:J141"/>
    <mergeCell ref="M103:N103"/>
    <mergeCell ref="B70:D70"/>
    <mergeCell ref="E70:G70"/>
    <mergeCell ref="H70:J70"/>
    <mergeCell ref="K70:M70"/>
    <mergeCell ref="N70:N71"/>
    <mergeCell ref="A143:N143"/>
    <mergeCell ref="I4:J4"/>
    <mergeCell ref="B140:D140"/>
    <mergeCell ref="E140:G140"/>
    <mergeCell ref="H140:J140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</mergeCells>
  <pageMargins left="0.6692913385826772" right="0.27559055118110237" top="0.39370078740157483" bottom="0.39370078740157483" header="0" footer="0"/>
  <pageSetup paperSize="9" scale="79" orientation="portrait" r:id="rId1"/>
  <rowBreaks count="2" manualBreakCount="2">
    <brk id="69" max="13" man="1"/>
    <brk id="114" max="13" man="1"/>
  </rowBreaks>
  <ignoredErrors>
    <ignoredError sqref="J107:K107" evalError="1"/>
    <ignoredError sqref="D55 D59:M61 D62:E62 G62:M62 E97 C98 E99 J78 D78 G78 G55: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OgrSayi</vt:lpstr>
      <vt:lpstr>OgrSayi!Yazdırma_Alanı</vt:lpstr>
      <vt:lpstr>OgrSayi!Yazdırma_Başlıkları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2014-02-17T14:10:30Z</cp:lastPrinted>
  <dcterms:created xsi:type="dcterms:W3CDTF">2013-02-01T08:03:01Z</dcterms:created>
  <dcterms:modified xsi:type="dcterms:W3CDTF">2016-02-08T08:27:41Z</dcterms:modified>
</cp:coreProperties>
</file>